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S:\O50204_DiLegOrgPl\PublicitActe_08\0 ELECTIONS\Elections 2024\05-Boîte à outils 2024\02-Module de calcul des sièges au Conseil de l’Action sociale\"/>
    </mc:Choice>
  </mc:AlternateContent>
  <xr:revisionPtr revIDLastSave="0" documentId="13_ncr:1_{0490C0AC-2B33-4918-98CA-6A31252A4E52}" xr6:coauthVersionLast="47" xr6:coauthVersionMax="47" xr10:uidLastSave="{00000000-0000-0000-0000-000000000000}"/>
  <bookViews>
    <workbookView xWindow="-108" yWindow="-108" windowWidth="23256" windowHeight="12456" xr2:uid="{00000000-000D-0000-FFFF-FFFF00000000}"/>
  </bookViews>
  <sheets>
    <sheet name="valeurs" sheetId="1" r:id="rId1"/>
    <sheet name="calculs" sheetId="2" state="veryHidden" r:id="rId2"/>
    <sheet name="Explications" sheetId="3" r:id="rId3"/>
  </sheets>
  <definedNames>
    <definedName name="_xlnm.Print_Area" localSheetId="0">valeurs!$A$1:$BI$38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16" i="1" l="1"/>
  <c r="AY17" i="1"/>
  <c r="AY18" i="1"/>
  <c r="AY19" i="1"/>
  <c r="AY20" i="1"/>
  <c r="AY21" i="1"/>
  <c r="AY22" i="1"/>
  <c r="AY23" i="1"/>
  <c r="AY24" i="1"/>
  <c r="AY25" i="1"/>
  <c r="AY26" i="1"/>
  <c r="AY27" i="1"/>
  <c r="AY28" i="1"/>
  <c r="AY29" i="1"/>
  <c r="AY15" i="1"/>
  <c r="AV16" i="1"/>
  <c r="AV17" i="1"/>
  <c r="AV18" i="1"/>
  <c r="AV19" i="1"/>
  <c r="AV20" i="1"/>
  <c r="AV21" i="1"/>
  <c r="AV22" i="1"/>
  <c r="AV23" i="1"/>
  <c r="AV24" i="1"/>
  <c r="AV25" i="1"/>
  <c r="AV26" i="1"/>
  <c r="AV27" i="1"/>
  <c r="AV28" i="1"/>
  <c r="AV29" i="1"/>
  <c r="AV15" i="1"/>
  <c r="H9" i="1"/>
  <c r="H7" i="1"/>
  <c r="Z38" i="1"/>
  <c r="AY33" i="1" l="1"/>
  <c r="P15" i="1"/>
  <c r="P16" i="1"/>
  <c r="P17" i="1"/>
  <c r="P18" i="1"/>
  <c r="P19" i="1"/>
  <c r="P20" i="1"/>
  <c r="P21" i="1"/>
  <c r="P22" i="1"/>
  <c r="P23" i="1"/>
  <c r="P24" i="1"/>
  <c r="P25" i="1"/>
  <c r="P26" i="1"/>
  <c r="P27" i="1"/>
  <c r="P28" i="1"/>
  <c r="P29" i="1"/>
  <c r="P30" i="1"/>
  <c r="P31" i="1"/>
  <c r="P32" i="1"/>
  <c r="P33" i="1"/>
  <c r="P34" i="1"/>
  <c r="P35" i="1"/>
  <c r="P36" i="1"/>
  <c r="P37" i="1"/>
  <c r="P14" i="1"/>
  <c r="AI33" i="1"/>
  <c r="N38" i="1"/>
  <c r="L38" i="1"/>
  <c r="L9" i="1" s="1"/>
  <c r="C5" i="2"/>
  <c r="C6" i="2"/>
  <c r="C7" i="2"/>
  <c r="C8" i="2"/>
  <c r="D8" i="2" s="1"/>
  <c r="C9" i="2"/>
  <c r="D9" i="2" s="1"/>
  <c r="C10" i="2"/>
  <c r="D10" i="2" s="1"/>
  <c r="C11" i="2"/>
  <c r="D11" i="2" s="1"/>
  <c r="C12" i="2"/>
  <c r="D12" i="2" s="1"/>
  <c r="C13" i="2"/>
  <c r="D13" i="2" s="1"/>
  <c r="C14" i="2"/>
  <c r="D14" i="2" s="1"/>
  <c r="C15" i="2"/>
  <c r="D15" i="2" s="1"/>
  <c r="C16" i="2"/>
  <c r="D16" i="2" s="1"/>
  <c r="C17" i="2"/>
  <c r="D17" i="2" s="1"/>
  <c r="C18" i="2"/>
  <c r="D18" i="2" s="1"/>
  <c r="C19" i="2"/>
  <c r="D19" i="2" s="1"/>
  <c r="C20" i="2"/>
  <c r="D20" i="2" s="1"/>
  <c r="C21" i="2"/>
  <c r="D21" i="2" s="1"/>
  <c r="C22" i="2"/>
  <c r="D22" i="2" s="1"/>
  <c r="C23" i="2"/>
  <c r="D23" i="2" s="1"/>
  <c r="C24" i="2"/>
  <c r="D24" i="2" s="1"/>
  <c r="C25" i="2"/>
  <c r="D25" i="2" s="1"/>
  <c r="C26" i="2"/>
  <c r="D26" i="2" s="1"/>
  <c r="C27" i="2"/>
  <c r="D27" i="2" s="1"/>
  <c r="C4" i="2"/>
  <c r="B5" i="2"/>
  <c r="B6" i="2"/>
  <c r="B7" i="2"/>
  <c r="B8" i="2"/>
  <c r="P8" i="2" s="1"/>
  <c r="B9" i="2"/>
  <c r="P9" i="2" s="1"/>
  <c r="B10" i="2"/>
  <c r="P10" i="2" s="1"/>
  <c r="B11" i="2"/>
  <c r="B12" i="2"/>
  <c r="P12" i="2" s="1"/>
  <c r="B13" i="2"/>
  <c r="P13" i="2" s="1"/>
  <c r="B14" i="2"/>
  <c r="P14" i="2" s="1"/>
  <c r="B15" i="2"/>
  <c r="P15" i="2" s="1"/>
  <c r="B16" i="2"/>
  <c r="P16" i="2" s="1"/>
  <c r="B17" i="2"/>
  <c r="B18" i="2"/>
  <c r="B19" i="2"/>
  <c r="P19" i="2" s="1"/>
  <c r="B20" i="2"/>
  <c r="P20" i="2" s="1"/>
  <c r="B21" i="2"/>
  <c r="P21" i="2" s="1"/>
  <c r="B22" i="2"/>
  <c r="P22" i="2" s="1"/>
  <c r="B23" i="2"/>
  <c r="P23" i="2" s="1"/>
  <c r="B24" i="2"/>
  <c r="P24" i="2" s="1"/>
  <c r="B25" i="2"/>
  <c r="P25" i="2" s="1"/>
  <c r="B26" i="2"/>
  <c r="P26" i="2" s="1"/>
  <c r="B27" i="2"/>
  <c r="B4" i="2"/>
  <c r="A5" i="2"/>
  <c r="A6" i="2"/>
  <c r="A7" i="2"/>
  <c r="A8" i="2"/>
  <c r="A9" i="2"/>
  <c r="A10" i="2"/>
  <c r="A11" i="2"/>
  <c r="A12" i="2"/>
  <c r="A13" i="2"/>
  <c r="A14" i="2"/>
  <c r="A15" i="2"/>
  <c r="A16" i="2"/>
  <c r="A17" i="2"/>
  <c r="A18" i="2"/>
  <c r="A19" i="2"/>
  <c r="A20" i="2"/>
  <c r="A21" i="2"/>
  <c r="A22" i="2"/>
  <c r="A23" i="2"/>
  <c r="A24" i="2"/>
  <c r="A25" i="2"/>
  <c r="A26" i="2"/>
  <c r="A27" i="2"/>
  <c r="A4" i="2"/>
  <c r="Q8" i="1"/>
  <c r="P11" i="2" l="1"/>
  <c r="P27" i="2"/>
  <c r="P18" i="2"/>
  <c r="V18" i="2" s="1"/>
  <c r="AB18" i="2" s="1"/>
  <c r="P17" i="2"/>
  <c r="V17" i="2" s="1"/>
  <c r="AB17" i="2" s="1"/>
  <c r="AF10" i="1"/>
  <c r="AV10" i="1"/>
  <c r="D7" i="2"/>
  <c r="Z9" i="1"/>
  <c r="O27" i="2"/>
  <c r="U27" i="2" s="1"/>
  <c r="Y27" i="2" s="1"/>
  <c r="O25" i="2"/>
  <c r="U25" i="2" s="1"/>
  <c r="O23" i="2"/>
  <c r="U23" i="2" s="1"/>
  <c r="Y23" i="2" s="1"/>
  <c r="O21" i="2"/>
  <c r="U21" i="2" s="1"/>
  <c r="O19" i="2"/>
  <c r="U19" i="2" s="1"/>
  <c r="Y19" i="2" s="1"/>
  <c r="O17" i="2"/>
  <c r="U17" i="2" s="1"/>
  <c r="O15" i="2"/>
  <c r="U15" i="2" s="1"/>
  <c r="Y15" i="2" s="1"/>
  <c r="O13" i="2"/>
  <c r="U13" i="2" s="1"/>
  <c r="O11" i="2"/>
  <c r="U11" i="2" s="1"/>
  <c r="Y11" i="2" s="1"/>
  <c r="O9" i="2"/>
  <c r="U9" i="2" s="1"/>
  <c r="O26" i="2"/>
  <c r="Q26" i="2" s="1"/>
  <c r="O24" i="2"/>
  <c r="U24" i="2" s="1"/>
  <c r="O22" i="2"/>
  <c r="O20" i="2"/>
  <c r="U20" i="2" s="1"/>
  <c r="O18" i="2"/>
  <c r="O16" i="2"/>
  <c r="U16" i="2" s="1"/>
  <c r="O14" i="2"/>
  <c r="Q14" i="2" s="1"/>
  <c r="O12" i="2"/>
  <c r="U12" i="2" s="1"/>
  <c r="O10" i="2"/>
  <c r="Q10" i="2" s="1"/>
  <c r="O8" i="2"/>
  <c r="U8" i="2" s="1"/>
  <c r="M9" i="1"/>
  <c r="V24" i="2"/>
  <c r="AB24" i="2" s="1"/>
  <c r="V16" i="2"/>
  <c r="AB16" i="2" s="1"/>
  <c r="V12" i="2"/>
  <c r="AB12" i="2" s="1"/>
  <c r="V25" i="2"/>
  <c r="AB25" i="2" s="1"/>
  <c r="V21" i="2"/>
  <c r="AB21" i="2" s="1"/>
  <c r="V13" i="2"/>
  <c r="AB13" i="2" s="1"/>
  <c r="V9" i="2"/>
  <c r="AB9" i="2" s="1"/>
  <c r="V20" i="2"/>
  <c r="AB20" i="2" s="1"/>
  <c r="V8" i="2"/>
  <c r="AB8" i="2" s="1"/>
  <c r="V22" i="2"/>
  <c r="AB22" i="2" s="1"/>
  <c r="V14" i="2"/>
  <c r="AB14" i="2" s="1"/>
  <c r="V26" i="2"/>
  <c r="AB26" i="2" s="1"/>
  <c r="V10" i="2"/>
  <c r="AB10" i="2" s="1"/>
  <c r="E7" i="2"/>
  <c r="F7" i="2" s="1"/>
  <c r="G7" i="2" s="1"/>
  <c r="D6" i="2"/>
  <c r="E23" i="2"/>
  <c r="F23" i="2" s="1"/>
  <c r="G23" i="2" s="1"/>
  <c r="I23" i="2" s="1"/>
  <c r="D4" i="2"/>
  <c r="E27" i="2"/>
  <c r="F27" i="2" s="1"/>
  <c r="G27" i="2" s="1"/>
  <c r="I27" i="2" s="1"/>
  <c r="E11" i="2"/>
  <c r="F11" i="2" s="1"/>
  <c r="G11" i="2" s="1"/>
  <c r="I11" i="2" s="1"/>
  <c r="D5" i="2"/>
  <c r="E15" i="2"/>
  <c r="F15" i="2" s="1"/>
  <c r="G15" i="2" s="1"/>
  <c r="I15" i="2" s="1"/>
  <c r="E19" i="2"/>
  <c r="F19" i="2" s="1"/>
  <c r="G19" i="2" s="1"/>
  <c r="I19" i="2" s="1"/>
  <c r="E24" i="2"/>
  <c r="F24" i="2" s="1"/>
  <c r="G24" i="2" s="1"/>
  <c r="I24" i="2" s="1"/>
  <c r="E20" i="2"/>
  <c r="F20" i="2" s="1"/>
  <c r="G20" i="2" s="1"/>
  <c r="K20" i="2" s="1"/>
  <c r="E16" i="2"/>
  <c r="F16" i="2" s="1"/>
  <c r="G16" i="2" s="1"/>
  <c r="I16" i="2" s="1"/>
  <c r="E12" i="2"/>
  <c r="F12" i="2" s="1"/>
  <c r="G12" i="2" s="1"/>
  <c r="I12" i="2" s="1"/>
  <c r="E8" i="2"/>
  <c r="F8" i="2" s="1"/>
  <c r="G8" i="2" s="1"/>
  <c r="I8" i="2" s="1"/>
  <c r="E25" i="2"/>
  <c r="F25" i="2" s="1"/>
  <c r="G25" i="2" s="1"/>
  <c r="I25" i="2" s="1"/>
  <c r="E21" i="2"/>
  <c r="F21" i="2" s="1"/>
  <c r="G21" i="2" s="1"/>
  <c r="I21" i="2" s="1"/>
  <c r="E17" i="2"/>
  <c r="F17" i="2" s="1"/>
  <c r="G17" i="2" s="1"/>
  <c r="I17" i="2" s="1"/>
  <c r="E13" i="2"/>
  <c r="F13" i="2" s="1"/>
  <c r="G13" i="2" s="1"/>
  <c r="K13" i="2" s="1"/>
  <c r="E9" i="2"/>
  <c r="F9" i="2" s="1"/>
  <c r="G9" i="2" s="1"/>
  <c r="I9" i="2" s="1"/>
  <c r="E26" i="2"/>
  <c r="F26" i="2" s="1"/>
  <c r="G26" i="2" s="1"/>
  <c r="I26" i="2" s="1"/>
  <c r="E22" i="2"/>
  <c r="F22" i="2" s="1"/>
  <c r="G22" i="2" s="1"/>
  <c r="K22" i="2" s="1"/>
  <c r="E18" i="2"/>
  <c r="F18" i="2" s="1"/>
  <c r="G18" i="2" s="1"/>
  <c r="I18" i="2" s="1"/>
  <c r="E14" i="2"/>
  <c r="F14" i="2" s="1"/>
  <c r="G14" i="2" s="1"/>
  <c r="I14" i="2" s="1"/>
  <c r="E10" i="2"/>
  <c r="F10" i="2" s="1"/>
  <c r="G10" i="2" s="1"/>
  <c r="K10" i="2" s="1"/>
  <c r="E5" i="2"/>
  <c r="F5" i="2" s="1"/>
  <c r="G5" i="2" s="1"/>
  <c r="E6" i="2"/>
  <c r="F6" i="2" s="1"/>
  <c r="G6" i="2" s="1"/>
  <c r="E4" i="2"/>
  <c r="F4" i="2" s="1"/>
  <c r="C29" i="2"/>
  <c r="B29" i="2"/>
  <c r="Q18" i="2" l="1"/>
  <c r="R18" i="2" s="1"/>
  <c r="K15" i="2"/>
  <c r="K12" i="2"/>
  <c r="K26" i="2"/>
  <c r="K24" i="2"/>
  <c r="K8" i="2"/>
  <c r="K14" i="2"/>
  <c r="K23" i="2"/>
  <c r="K21" i="2"/>
  <c r="K27" i="2"/>
  <c r="K11" i="2"/>
  <c r="D29" i="2"/>
  <c r="I13" i="2"/>
  <c r="K16" i="2"/>
  <c r="I22" i="2"/>
  <c r="K18" i="2"/>
  <c r="I20" i="2"/>
  <c r="K19" i="2"/>
  <c r="Y17" i="2"/>
  <c r="Y20" i="2"/>
  <c r="Y13" i="2"/>
  <c r="Y16" i="2"/>
  <c r="Y9" i="2"/>
  <c r="Y25" i="2"/>
  <c r="Y12" i="2"/>
  <c r="Y21" i="2"/>
  <c r="Y8" i="2"/>
  <c r="Y24" i="2"/>
  <c r="S22" i="2"/>
  <c r="U22" i="2"/>
  <c r="Q23" i="2"/>
  <c r="T23" i="2" s="1"/>
  <c r="V23" i="2"/>
  <c r="S14" i="2"/>
  <c r="U14" i="2"/>
  <c r="Q15" i="2"/>
  <c r="R15" i="2" s="1"/>
  <c r="V15" i="2"/>
  <c r="S10" i="2"/>
  <c r="U10" i="2"/>
  <c r="S26" i="2"/>
  <c r="U26" i="2"/>
  <c r="Q11" i="2"/>
  <c r="R11" i="2" s="1"/>
  <c r="V11" i="2"/>
  <c r="Q27" i="2"/>
  <c r="R27" i="2" s="1"/>
  <c r="V27" i="2"/>
  <c r="Q22" i="2"/>
  <c r="R22" i="2" s="1"/>
  <c r="S18" i="2"/>
  <c r="U18" i="2"/>
  <c r="Q19" i="2"/>
  <c r="T19" i="2" s="1"/>
  <c r="V19" i="2"/>
  <c r="K17" i="2"/>
  <c r="K9" i="2"/>
  <c r="K25" i="2"/>
  <c r="S23" i="2"/>
  <c r="S15" i="2"/>
  <c r="Q20" i="2"/>
  <c r="S20" i="2"/>
  <c r="R14" i="2"/>
  <c r="T14" i="2"/>
  <c r="Q13" i="2"/>
  <c r="S13" i="2"/>
  <c r="Q16" i="2"/>
  <c r="S16" i="2"/>
  <c r="F29" i="2"/>
  <c r="S11" i="2"/>
  <c r="S27" i="2"/>
  <c r="R26" i="2"/>
  <c r="T26" i="2"/>
  <c r="Q9" i="2"/>
  <c r="S9" i="2"/>
  <c r="Q25" i="2"/>
  <c r="S25" i="2"/>
  <c r="Q12" i="2"/>
  <c r="S12" i="2"/>
  <c r="R10" i="2"/>
  <c r="T10" i="2"/>
  <c r="Q21" i="2"/>
  <c r="S21" i="2"/>
  <c r="Q8" i="2"/>
  <c r="S8" i="2"/>
  <c r="Q24" i="2"/>
  <c r="S24" i="2"/>
  <c r="S19" i="2"/>
  <c r="Q17" i="2"/>
  <c r="S17" i="2"/>
  <c r="E29" i="2"/>
  <c r="G4" i="2"/>
  <c r="I10" i="2"/>
  <c r="T18" i="2" l="1"/>
  <c r="O6" i="2"/>
  <c r="O7" i="2"/>
  <c r="I6" i="2"/>
  <c r="H4" i="2"/>
  <c r="AH17" i="2"/>
  <c r="AG17" i="2"/>
  <c r="AH18" i="2"/>
  <c r="AG18" i="2"/>
  <c r="AH25" i="2"/>
  <c r="AG25" i="2"/>
  <c r="AH26" i="2"/>
  <c r="AG26" i="2"/>
  <c r="AH24" i="2"/>
  <c r="AG24" i="2"/>
  <c r="AH21" i="2"/>
  <c r="AG21" i="2"/>
  <c r="AH12" i="2"/>
  <c r="AG12" i="2"/>
  <c r="AH9" i="2"/>
  <c r="AG9" i="2"/>
  <c r="AH27" i="2"/>
  <c r="AG27" i="2"/>
  <c r="AH23" i="2"/>
  <c r="AG23" i="2"/>
  <c r="AH10" i="2"/>
  <c r="AG10" i="2"/>
  <c r="AG14" i="2"/>
  <c r="AH14" i="2"/>
  <c r="AH22" i="2"/>
  <c r="AG22" i="2"/>
  <c r="AH19" i="2"/>
  <c r="AG19" i="2"/>
  <c r="AH16" i="2"/>
  <c r="AG16" i="2"/>
  <c r="AH15" i="2"/>
  <c r="AG15" i="2"/>
  <c r="AH8" i="2"/>
  <c r="AG8" i="2"/>
  <c r="AH11" i="2"/>
  <c r="AG11" i="2"/>
  <c r="AH13" i="2"/>
  <c r="AG13" i="2"/>
  <c r="AH20" i="2"/>
  <c r="AG20" i="2"/>
  <c r="I7" i="2"/>
  <c r="H25" i="2"/>
  <c r="G29" i="2"/>
  <c r="H18" i="2"/>
  <c r="H5" i="2"/>
  <c r="T22" i="2"/>
  <c r="T11" i="2"/>
  <c r="R23" i="2"/>
  <c r="AB15" i="2"/>
  <c r="H14" i="2"/>
  <c r="AB27" i="2"/>
  <c r="AB23" i="2"/>
  <c r="AB19" i="2"/>
  <c r="L2" i="2"/>
  <c r="L19" i="2" s="1"/>
  <c r="M19" i="2" s="1"/>
  <c r="AB11" i="2"/>
  <c r="H13" i="2"/>
  <c r="R19" i="2"/>
  <c r="T15" i="2"/>
  <c r="T27" i="2"/>
  <c r="Y26" i="2"/>
  <c r="Y10" i="2"/>
  <c r="Y14" i="2"/>
  <c r="Y22" i="2"/>
  <c r="Y18" i="2"/>
  <c r="R24" i="2"/>
  <c r="T24" i="2"/>
  <c r="R25" i="2"/>
  <c r="T25" i="2"/>
  <c r="R17" i="2"/>
  <c r="T17" i="2"/>
  <c r="H22" i="2"/>
  <c r="H21" i="2"/>
  <c r="I5" i="2"/>
  <c r="R21" i="2"/>
  <c r="T21" i="2"/>
  <c r="R8" i="2"/>
  <c r="T8" i="2"/>
  <c r="R12" i="2"/>
  <c r="T12" i="2"/>
  <c r="R9" i="2"/>
  <c r="T9" i="2"/>
  <c r="R16" i="2"/>
  <c r="T16" i="2"/>
  <c r="R13" i="2"/>
  <c r="T13" i="2"/>
  <c r="R20" i="2"/>
  <c r="T20" i="2"/>
  <c r="H20" i="2"/>
  <c r="H19" i="2"/>
  <c r="H16" i="2"/>
  <c r="H11" i="2"/>
  <c r="H17" i="2"/>
  <c r="H23" i="2"/>
  <c r="H12" i="2"/>
  <c r="H8" i="2"/>
  <c r="H7" i="2"/>
  <c r="H15" i="2"/>
  <c r="H26" i="2"/>
  <c r="H24" i="2"/>
  <c r="H9" i="2"/>
  <c r="H27" i="2"/>
  <c r="H6" i="2"/>
  <c r="H10" i="2"/>
  <c r="I4" i="2"/>
  <c r="K5" i="2" l="1"/>
  <c r="L5" i="2" s="1"/>
  <c r="M5" i="2" s="1"/>
  <c r="L18" i="2"/>
  <c r="M18" i="2" s="1"/>
  <c r="K4" i="2"/>
  <c r="L4" i="2" s="1"/>
  <c r="M4" i="2" s="1"/>
  <c r="L12" i="2"/>
  <c r="M12" i="2" s="1"/>
  <c r="L23" i="2"/>
  <c r="M23" i="2" s="1"/>
  <c r="L13" i="2"/>
  <c r="M13" i="2" s="1"/>
  <c r="L11" i="2"/>
  <c r="M11" i="2" s="1"/>
  <c r="L22" i="2"/>
  <c r="M22" i="2" s="1"/>
  <c r="L24" i="2"/>
  <c r="M24" i="2" s="1"/>
  <c r="L17" i="2"/>
  <c r="M17" i="2" s="1"/>
  <c r="L8" i="2"/>
  <c r="M8" i="2" s="1"/>
  <c r="L27" i="2"/>
  <c r="M27" i="2" s="1"/>
  <c r="L16" i="2"/>
  <c r="M16" i="2" s="1"/>
  <c r="L14" i="2"/>
  <c r="M14" i="2" s="1"/>
  <c r="L20" i="2"/>
  <c r="M20" i="2" s="1"/>
  <c r="L25" i="2"/>
  <c r="M25" i="2" s="1"/>
  <c r="L26" i="2"/>
  <c r="M26" i="2" s="1"/>
  <c r="L9" i="2"/>
  <c r="M9" i="2" s="1"/>
  <c r="L10" i="2"/>
  <c r="M10" i="2" s="1"/>
  <c r="L15" i="2"/>
  <c r="M15" i="2" s="1"/>
  <c r="L21" i="2"/>
  <c r="M21" i="2" s="1"/>
  <c r="K7" i="2"/>
  <c r="L7" i="2" s="1"/>
  <c r="M7" i="2" s="1"/>
  <c r="K6" i="2"/>
  <c r="L6" i="2" s="1"/>
  <c r="M6" i="2" s="1"/>
  <c r="M29" i="2" l="1"/>
  <c r="L29" i="2"/>
  <c r="AC9" i="1" l="1"/>
  <c r="P4" i="2" s="1"/>
  <c r="O5" i="2"/>
  <c r="O4" i="2"/>
  <c r="P7" i="2" l="1"/>
  <c r="Q7" i="2" s="1"/>
  <c r="P5" i="2"/>
  <c r="S5" i="2" s="1"/>
  <c r="P6" i="2"/>
  <c r="O29" i="2"/>
  <c r="S4" i="2"/>
  <c r="Q4" i="2"/>
  <c r="AC18" i="2" l="1"/>
  <c r="AC9" i="2"/>
  <c r="AC13" i="2"/>
  <c r="AC17" i="2"/>
  <c r="AC21" i="2"/>
  <c r="AC25" i="2"/>
  <c r="AC8" i="2"/>
  <c r="AC12" i="2"/>
  <c r="AC16" i="2"/>
  <c r="AC20" i="2"/>
  <c r="AC24" i="2"/>
  <c r="AC11" i="2"/>
  <c r="AC15" i="2"/>
  <c r="AC19" i="2"/>
  <c r="AC23" i="2"/>
  <c r="AC27" i="2"/>
  <c r="AC10" i="2"/>
  <c r="AC14" i="2"/>
  <c r="AC22" i="2"/>
  <c r="AC26" i="2"/>
  <c r="S7" i="2"/>
  <c r="AH7" i="2" s="1"/>
  <c r="Q5" i="2"/>
  <c r="R5" i="2" s="1"/>
  <c r="V5" i="2" s="1"/>
  <c r="AG5" i="2"/>
  <c r="AH5" i="2"/>
  <c r="AH4" i="2"/>
  <c r="AG4" i="2"/>
  <c r="S6" i="2"/>
  <c r="Q6" i="2"/>
  <c r="P29" i="2"/>
  <c r="R7" i="2"/>
  <c r="T7" i="2" s="1"/>
  <c r="R4" i="2"/>
  <c r="U4" i="2" s="1"/>
  <c r="AG7" i="2" l="1"/>
  <c r="S29" i="2"/>
  <c r="Q29" i="2"/>
  <c r="U7" i="2"/>
  <c r="T5" i="2"/>
  <c r="U5" i="2"/>
  <c r="V4" i="2"/>
  <c r="V7" i="2"/>
  <c r="AH6" i="2"/>
  <c r="AH29" i="2" s="1"/>
  <c r="AG6" i="2"/>
  <c r="R6" i="2"/>
  <c r="T6" i="2" s="1"/>
  <c r="T4" i="2"/>
  <c r="AG29" i="2" l="1"/>
  <c r="Q7" i="1" s="1"/>
  <c r="U6" i="2"/>
  <c r="W6" i="2" s="1"/>
  <c r="R29" i="2"/>
  <c r="AC2" i="2" s="1"/>
  <c r="T29" i="2"/>
  <c r="V6" i="2"/>
  <c r="Z20" i="2" s="1"/>
  <c r="Z5" i="2" l="1"/>
  <c r="Z27" i="2"/>
  <c r="Z11" i="2"/>
  <c r="Z9" i="2"/>
  <c r="Z4" i="2"/>
  <c r="Z12" i="2"/>
  <c r="Z13" i="2"/>
  <c r="Z6" i="2"/>
  <c r="Z15" i="2"/>
  <c r="Z17" i="2"/>
  <c r="Z10" i="2"/>
  <c r="Z16" i="2"/>
  <c r="Z22" i="2"/>
  <c r="Z23" i="2"/>
  <c r="Z7" i="2"/>
  <c r="Z26" i="2"/>
  <c r="Z24" i="2"/>
  <c r="Z8" i="2"/>
  <c r="Z21" i="2"/>
  <c r="Z14" i="2"/>
  <c r="Z19" i="2"/>
  <c r="Z25" i="2"/>
  <c r="Z18" i="2"/>
  <c r="W22" i="2"/>
  <c r="W11" i="2"/>
  <c r="W27" i="2"/>
  <c r="W16" i="2"/>
  <c r="W24" i="2"/>
  <c r="W23" i="2"/>
  <c r="W19" i="2"/>
  <c r="W17" i="2"/>
  <c r="W9" i="2"/>
  <c r="W25" i="2"/>
  <c r="W26" i="2"/>
  <c r="W18" i="2"/>
  <c r="W21" i="2"/>
  <c r="W14" i="2"/>
  <c r="W5" i="2"/>
  <c r="W8" i="2"/>
  <c r="W7" i="2"/>
  <c r="W13" i="2"/>
  <c r="W10" i="2"/>
  <c r="W4" i="2"/>
  <c r="W20" i="2"/>
  <c r="W12" i="2"/>
  <c r="W15" i="2"/>
  <c r="Q9" i="1"/>
  <c r="AA14" i="1"/>
  <c r="AB30" i="1"/>
  <c r="AA15" i="1"/>
  <c r="AA16" i="1"/>
  <c r="AA17" i="1"/>
  <c r="AA18" i="1"/>
  <c r="AA20" i="1"/>
  <c r="AA21" i="1"/>
  <c r="AA22" i="1"/>
  <c r="AA23" i="1"/>
  <c r="AA24" i="1"/>
  <c r="AA25" i="1"/>
  <c r="AA26" i="1"/>
  <c r="AA28" i="1"/>
  <c r="AA30" i="1"/>
  <c r="AA31" i="1"/>
  <c r="AA33" i="1"/>
  <c r="AA35" i="1"/>
  <c r="AA37" i="1"/>
  <c r="AB9" i="1"/>
  <c r="AB14" i="1"/>
  <c r="AB15" i="1"/>
  <c r="AB16" i="1"/>
  <c r="AB17" i="1"/>
  <c r="AB18" i="1"/>
  <c r="AB19" i="1"/>
  <c r="AB20" i="1"/>
  <c r="AB21" i="1"/>
  <c r="AB22" i="1"/>
  <c r="AB23" i="1"/>
  <c r="AB24" i="1"/>
  <c r="AB25" i="1"/>
  <c r="AB26" i="1"/>
  <c r="AB27" i="1"/>
  <c r="AB28" i="1"/>
  <c r="AB29" i="1"/>
  <c r="AB31" i="1"/>
  <c r="AB32" i="1"/>
  <c r="AB33" i="1"/>
  <c r="AB34" i="1"/>
  <c r="AB35" i="1"/>
  <c r="AB36" i="1"/>
  <c r="AB37" i="1"/>
  <c r="AA19" i="1"/>
  <c r="AA27" i="1"/>
  <c r="AA29" i="1"/>
  <c r="AA32" i="1"/>
  <c r="AA34" i="1"/>
  <c r="AA36" i="1"/>
  <c r="AD6" i="1"/>
  <c r="AD7" i="1" s="1"/>
  <c r="U6" i="1"/>
  <c r="Y9" i="1"/>
  <c r="P13" i="1"/>
  <c r="U7" i="1"/>
  <c r="Y7" i="2" l="1"/>
  <c r="AC7" i="2" s="1"/>
  <c r="Y4" i="2"/>
  <c r="AC4" i="2" s="1"/>
  <c r="Y5" i="2"/>
  <c r="AC5" i="2" s="1"/>
  <c r="Y6" i="2"/>
  <c r="AC6" i="2" s="1"/>
  <c r="AB5" i="2"/>
  <c r="AB7" i="2"/>
  <c r="AB4" i="2"/>
  <c r="AB6" i="2"/>
  <c r="AA38" i="1"/>
  <c r="AB38" i="1"/>
  <c r="AC30" i="2" l="1"/>
  <c r="AC29" i="2"/>
  <c r="AD8" i="2" l="1"/>
  <c r="AE8" i="2" s="1"/>
  <c r="AF8" i="2" s="1"/>
  <c r="AD12" i="2"/>
  <c r="AE12" i="2" s="1"/>
  <c r="AF12" i="2" s="1"/>
  <c r="AD16" i="2"/>
  <c r="AE16" i="2" s="1"/>
  <c r="AF16" i="2" s="1"/>
  <c r="AD20" i="2"/>
  <c r="AE20" i="2" s="1"/>
  <c r="AF20" i="2" s="1"/>
  <c r="AD24" i="2"/>
  <c r="AE24" i="2" s="1"/>
  <c r="AF24" i="2" s="1"/>
  <c r="AD4" i="2"/>
  <c r="AD14" i="2"/>
  <c r="AE14" i="2" s="1"/>
  <c r="AF14" i="2" s="1"/>
  <c r="AD9" i="2"/>
  <c r="AE9" i="2" s="1"/>
  <c r="AF9" i="2" s="1"/>
  <c r="AD17" i="2"/>
  <c r="AE17" i="2" s="1"/>
  <c r="AF17" i="2" s="1"/>
  <c r="AD25" i="2"/>
  <c r="AE25" i="2" s="1"/>
  <c r="AF25" i="2" s="1"/>
  <c r="AD7" i="2"/>
  <c r="AE7" i="2" s="1"/>
  <c r="AF7" i="2" s="1"/>
  <c r="AD11" i="2"/>
  <c r="AE11" i="2" s="1"/>
  <c r="AF11" i="2" s="1"/>
  <c r="AD15" i="2"/>
  <c r="AE15" i="2" s="1"/>
  <c r="AF15" i="2" s="1"/>
  <c r="AD19" i="2"/>
  <c r="AE19" i="2" s="1"/>
  <c r="AF19" i="2" s="1"/>
  <c r="AD23" i="2"/>
  <c r="AE23" i="2" s="1"/>
  <c r="AF23" i="2" s="1"/>
  <c r="AD27" i="2"/>
  <c r="AE27" i="2" s="1"/>
  <c r="AF27" i="2" s="1"/>
  <c r="AD6" i="2"/>
  <c r="AE6" i="2" s="1"/>
  <c r="AF6" i="2" s="1"/>
  <c r="AD10" i="2"/>
  <c r="AE10" i="2" s="1"/>
  <c r="AF10" i="2" s="1"/>
  <c r="AD18" i="2"/>
  <c r="AE18" i="2" s="1"/>
  <c r="AF18" i="2" s="1"/>
  <c r="AD22" i="2"/>
  <c r="AE22" i="2" s="1"/>
  <c r="AF22" i="2" s="1"/>
  <c r="AD26" i="2"/>
  <c r="AE26" i="2" s="1"/>
  <c r="AF26" i="2" s="1"/>
  <c r="AD5" i="2"/>
  <c r="AE5" i="2" s="1"/>
  <c r="AF5" i="2" s="1"/>
  <c r="AD13" i="2"/>
  <c r="AE13" i="2" s="1"/>
  <c r="AF13" i="2" s="1"/>
  <c r="AD21" i="2"/>
  <c r="AE21" i="2" s="1"/>
  <c r="AF21" i="2" s="1"/>
  <c r="AD29" i="2" l="1"/>
  <c r="AD30" i="2"/>
  <c r="AE4" i="2"/>
  <c r="AF4" i="2" l="1"/>
  <c r="AF29" i="2" s="1"/>
  <c r="AE29" i="2"/>
  <c r="AC22" i="1" l="1"/>
  <c r="AD22" i="1" s="1"/>
  <c r="AC29" i="1"/>
  <c r="AD29" i="1" s="1"/>
  <c r="AC36" i="1"/>
  <c r="AD36" i="1" s="1"/>
  <c r="AC18" i="1"/>
  <c r="AD18" i="1" s="1"/>
  <c r="AC25" i="1"/>
  <c r="AD25" i="1" s="1"/>
  <c r="AC32" i="1"/>
  <c r="AD32" i="1" s="1"/>
  <c r="AC31" i="1"/>
  <c r="AD31" i="1" s="1"/>
  <c r="AC14" i="1"/>
  <c r="AC20" i="1"/>
  <c r="AD20" i="1" s="1"/>
  <c r="AC34" i="1"/>
  <c r="AD34" i="1" s="1"/>
  <c r="AC23" i="1"/>
  <c r="AD23" i="1" s="1"/>
  <c r="AC15" i="1"/>
  <c r="AD15" i="1" s="1"/>
  <c r="AC21" i="1"/>
  <c r="AD21" i="1" s="1"/>
  <c r="AC28" i="1"/>
  <c r="AD28" i="1" s="1"/>
  <c r="AC35" i="1"/>
  <c r="AD35" i="1" s="1"/>
  <c r="AC17" i="1"/>
  <c r="AD17" i="1" s="1"/>
  <c r="AC24" i="1"/>
  <c r="AD24" i="1" s="1"/>
  <c r="AC27" i="1"/>
  <c r="AD27" i="1" s="1"/>
  <c r="AC16" i="1"/>
  <c r="AD16" i="1" s="1"/>
  <c r="AC30" i="1"/>
  <c r="AD30" i="1" s="1"/>
  <c r="AC37" i="1"/>
  <c r="AD37" i="1" s="1"/>
  <c r="AC19" i="1"/>
  <c r="AD19" i="1" s="1"/>
  <c r="AC26" i="1"/>
  <c r="AD26" i="1" s="1"/>
  <c r="AC33" i="1"/>
  <c r="AD33" i="1" s="1"/>
  <c r="AD14" i="1" l="1"/>
  <c r="AD38" i="1" s="1"/>
  <c r="AC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DELVAUX Pascal</author>
  </authors>
  <commentList>
    <comment ref="G6" authorId="0" shapeId="0" xr:uid="{00000000-0006-0000-0000-000001000000}">
      <text>
        <r>
          <rPr>
            <b/>
            <sz val="8"/>
            <color indexed="81"/>
            <rFont val="Tahoma"/>
            <family val="2"/>
          </rPr>
          <t>Nom de la commune</t>
        </r>
        <r>
          <rPr>
            <sz val="8"/>
            <color indexed="81"/>
            <rFont val="Tahoma"/>
            <family val="2"/>
          </rPr>
          <t xml:space="preserve">
Choisir le nom de la commune dans la liste déroulante classée alphabétiquement lors de la sélection de la cellule blanche.</t>
        </r>
      </text>
    </comment>
    <comment ref="G7" authorId="0" shapeId="0" xr:uid="{00000000-0006-0000-0000-000002000000}">
      <text>
        <r>
          <rPr>
            <b/>
            <sz val="8"/>
            <color indexed="81"/>
            <rFont val="Tahoma"/>
            <family val="2"/>
          </rPr>
          <t>Chiffre de population</t>
        </r>
        <r>
          <rPr>
            <sz val="8"/>
            <color indexed="81"/>
            <rFont val="Tahoma"/>
            <family val="2"/>
          </rPr>
          <t xml:space="preserve">
Le chiffre de population de référence : publication au moniteur du 23/02/2024.  Cette valeur s'indique automatiquement à la sélection de la commune.</t>
        </r>
      </text>
    </comment>
    <comment ref="G8" authorId="0" shapeId="0" xr:uid="{00000000-0006-0000-0000-000003000000}">
      <text>
        <r>
          <rPr>
            <b/>
            <sz val="8"/>
            <color indexed="81"/>
            <rFont val="Tahoma"/>
            <family val="2"/>
          </rPr>
          <t>Y-a-t'il un pacte de majorité?</t>
        </r>
        <r>
          <rPr>
            <sz val="8"/>
            <color indexed="81"/>
            <rFont val="Tahoma"/>
            <family val="2"/>
          </rPr>
          <t xml:space="preserve">
Sélectionner "oui" ou "non avec la liste déroulante.</t>
        </r>
      </text>
    </comment>
    <comment ref="Q8" authorId="0" shapeId="0" xr:uid="{00000000-0006-0000-0000-000004000000}">
      <text>
        <r>
          <rPr>
            <b/>
            <sz val="8"/>
            <color indexed="81"/>
            <rFont val="Tahoma"/>
            <family val="2"/>
          </rPr>
          <t>Nombre de sièges prévus pour la commune</t>
        </r>
        <r>
          <rPr>
            <sz val="8"/>
            <color indexed="81"/>
            <rFont val="Tahoma"/>
            <family val="2"/>
          </rPr>
          <t xml:space="preserve">
Autocalculé.  Donne le nombre de sièges pour la commune en fonction du critère de population:
Pop.  &lt;= 15000 hab.  ---&gt; 9 membres
Pop.  15001 - 50000 hab. ---&gt; 11 membres
Pop.  50001 - 150000 hab. ---&gt; 13 membres
Pop.  &gt; 150000 hab. ---&gt; 15 membres.</t>
        </r>
      </text>
    </comment>
    <comment ref="K9" authorId="0" shapeId="0" xr:uid="{00000000-0006-0000-0000-000005000000}">
      <text>
        <r>
          <rPr>
            <b/>
            <sz val="8"/>
            <color indexed="81"/>
            <rFont val="Tahoma"/>
            <family val="2"/>
          </rPr>
          <t>Nombre de sièges de conseillers communaux?</t>
        </r>
        <r>
          <rPr>
            <sz val="8"/>
            <color indexed="81"/>
            <rFont val="Tahoma"/>
            <family val="2"/>
          </rPr>
          <t xml:space="preserve">
le nombre de sièges pour la commune.   A droite s'indique le total (vérification) de sièges renseignés ci-dessous par listes représentées.</t>
        </r>
      </text>
    </comment>
    <comment ref="Q9" authorId="0" shapeId="0" xr:uid="{00000000-0006-0000-0000-000006000000}">
      <text>
        <r>
          <rPr>
            <b/>
            <sz val="8"/>
            <color indexed="81"/>
            <rFont val="Tahoma"/>
            <family val="2"/>
          </rPr>
          <t>Sièges résiduels à attribuer</t>
        </r>
        <r>
          <rPr>
            <sz val="8"/>
            <color indexed="81"/>
            <rFont val="Tahoma"/>
            <family val="2"/>
          </rPr>
          <t xml:space="preserve">
Le cas échéant, le nombre de sièges résiduels à attribuer selon les méthodes 1 ou 2.</t>
        </r>
      </text>
    </comment>
    <comment ref="E13" authorId="0" shapeId="0" xr:uid="{00000000-0006-0000-0000-000007000000}">
      <text>
        <r>
          <rPr>
            <b/>
            <sz val="8"/>
            <color indexed="81"/>
            <rFont val="Tahoma"/>
            <family val="2"/>
          </rPr>
          <t>Listes en présence:</t>
        </r>
        <r>
          <rPr>
            <sz val="8"/>
            <color indexed="81"/>
            <rFont val="Tahoma"/>
            <family val="2"/>
          </rPr>
          <t xml:space="preserve">
Renseignez les listes présentes aux élections dans votre commune.  Une ligne par liste.</t>
        </r>
      </text>
    </comment>
    <comment ref="L13" authorId="0" shapeId="0" xr:uid="{00000000-0006-0000-0000-000008000000}">
      <text>
        <r>
          <rPr>
            <b/>
            <sz val="8"/>
            <color indexed="81"/>
            <rFont val="Tahoma"/>
            <family val="2"/>
          </rPr>
          <t>Nombre de sièges obtenus par listes:</t>
        </r>
        <r>
          <rPr>
            <sz val="8"/>
            <color indexed="81"/>
            <rFont val="Tahoma"/>
            <family val="2"/>
          </rPr>
          <t xml:space="preserve">
Pour chaque liste renseignée, indiquez le nombre de sièges obtenus au Conseil Communal.</t>
        </r>
      </text>
    </comment>
    <comment ref="N13" authorId="0" shapeId="0" xr:uid="{00000000-0006-0000-0000-000009000000}">
      <text>
        <r>
          <rPr>
            <b/>
            <sz val="8"/>
            <color indexed="81"/>
            <rFont val="Tahoma"/>
            <family val="2"/>
          </rPr>
          <t>La Liste renseignée fait-elle partie d'un pacte de majorité?</t>
        </r>
        <r>
          <rPr>
            <sz val="8"/>
            <color indexed="81"/>
            <rFont val="Tahoma"/>
            <family val="2"/>
          </rPr>
          <t xml:space="preserve">
Indiquez si la liste renseignée sur chaque ligne fait partie d'un pacte de majorité.  Réponse "</t>
        </r>
        <r>
          <rPr>
            <b/>
            <sz val="8"/>
            <color indexed="81"/>
            <rFont val="Tahoma"/>
            <family val="2"/>
          </rPr>
          <t>oui</t>
        </r>
        <r>
          <rPr>
            <sz val="8"/>
            <color indexed="81"/>
            <rFont val="Tahoma"/>
            <family val="2"/>
          </rPr>
          <t>" ou "</t>
        </r>
        <r>
          <rPr>
            <b/>
            <sz val="8"/>
            <color indexed="81"/>
            <rFont val="Tahoma"/>
            <family val="2"/>
          </rPr>
          <t>non</t>
        </r>
        <r>
          <rPr>
            <sz val="8"/>
            <color indexed="81"/>
            <rFont val="Tahoma"/>
            <family val="2"/>
          </rPr>
          <t>".  Sélection possible par la liste déroulante.</t>
        </r>
      </text>
    </comment>
    <comment ref="Z13" authorId="0" shapeId="0" xr:uid="{00000000-0006-0000-0000-00000A000000}">
      <text>
        <r>
          <rPr>
            <b/>
            <sz val="8"/>
            <color indexed="81"/>
            <rFont val="Tahoma"/>
            <family val="2"/>
          </rPr>
          <t xml:space="preserve">Simulations, propositions:
</t>
        </r>
        <r>
          <rPr>
            <sz val="8"/>
            <color indexed="81"/>
            <rFont val="Tahoma"/>
            <family val="2"/>
          </rPr>
          <t xml:space="preserve">
Dans cette colonne vous pouvez indiquer vos simulations en nombre de sièges par listes ou vos propositions.  Elles ne sont pas prises en compte dans les calculs mais cette fonction peut vous aider.</t>
        </r>
      </text>
    </comment>
    <comment ref="AA13" authorId="0" shapeId="0" xr:uid="{00000000-0006-0000-0000-00000B000000}">
      <text>
        <r>
          <rPr>
            <b/>
            <sz val="8"/>
            <color indexed="81"/>
            <rFont val="Tahoma"/>
            <family val="2"/>
          </rPr>
          <t>Sièges unitaires</t>
        </r>
        <r>
          <rPr>
            <sz val="8"/>
            <color indexed="81"/>
            <rFont val="Tahoma"/>
            <family val="2"/>
          </rPr>
          <t xml:space="preserve">
Valeurs </t>
        </r>
        <r>
          <rPr>
            <u/>
            <sz val="8"/>
            <color indexed="81"/>
            <rFont val="Tahoma"/>
            <family val="2"/>
          </rPr>
          <t>entières</t>
        </r>
        <r>
          <rPr>
            <sz val="8"/>
            <color indexed="81"/>
            <rFont val="Tahoma"/>
            <family val="2"/>
          </rPr>
          <t xml:space="preserve"> de la règle de répartition proportionnelle.</t>
        </r>
      </text>
    </comment>
    <comment ref="AB13" authorId="0" shapeId="0" xr:uid="{00000000-0006-0000-0000-00000C000000}">
      <text>
        <r>
          <rPr>
            <b/>
            <sz val="8"/>
            <color indexed="81"/>
            <rFont val="Tahoma"/>
            <family val="2"/>
          </rPr>
          <t>Sièges décimaux</t>
        </r>
        <r>
          <rPr>
            <sz val="8"/>
            <color indexed="81"/>
            <rFont val="Tahoma"/>
            <family val="2"/>
          </rPr>
          <t xml:space="preserve">
Partie </t>
        </r>
        <r>
          <rPr>
            <u/>
            <sz val="8"/>
            <color indexed="81"/>
            <rFont val="Tahoma"/>
            <family val="2"/>
          </rPr>
          <t>fractionnaire</t>
        </r>
        <r>
          <rPr>
            <sz val="8"/>
            <color indexed="81"/>
            <rFont val="Tahoma"/>
            <family val="2"/>
          </rPr>
          <t xml:space="preserve"> des sièges répartis proportionnellement.</t>
        </r>
      </text>
    </comment>
    <comment ref="AC13" authorId="0" shapeId="0" xr:uid="{00000000-0006-0000-0000-00000D000000}">
      <text>
        <r>
          <rPr>
            <b/>
            <sz val="8"/>
            <color indexed="81"/>
            <rFont val="Tahoma"/>
            <family val="2"/>
          </rPr>
          <t>Sièges affectés</t>
        </r>
        <r>
          <rPr>
            <sz val="8"/>
            <color indexed="81"/>
            <rFont val="Tahoma"/>
            <family val="2"/>
          </rPr>
          <t xml:space="preserve">
Répartition du solde des sièges </t>
        </r>
        <r>
          <rPr>
            <u/>
            <sz val="8"/>
            <color indexed="81"/>
            <rFont val="Tahoma"/>
            <family val="2"/>
          </rPr>
          <t>résiduels</t>
        </r>
        <r>
          <rPr>
            <sz val="8"/>
            <color indexed="81"/>
            <rFont val="Tahoma"/>
            <family val="2"/>
          </rPr>
          <t xml:space="preserve"> selon le cas par la méthode 1 ou 2.
Si la valeur "ERR" apparaît dans les cellules, elle indique un ballotage non réconciliable autrement que par un arbitrage.</t>
        </r>
      </text>
    </comment>
    <comment ref="AD13" authorId="0" shapeId="0" xr:uid="{00000000-0006-0000-0000-00000E000000}">
      <text>
        <r>
          <rPr>
            <b/>
            <sz val="8"/>
            <color indexed="81"/>
            <rFont val="Tahoma"/>
            <family val="2"/>
          </rPr>
          <t>Total des sièges</t>
        </r>
        <r>
          <rPr>
            <sz val="8"/>
            <color indexed="81"/>
            <rFont val="Tahoma"/>
            <family val="2"/>
          </rPr>
          <t xml:space="preserve">
Ventilation des sièges disponibles par listes.</t>
        </r>
      </text>
    </comment>
    <comment ref="AI33" authorId="0" shapeId="0" xr:uid="{00000000-0006-0000-0000-00000F000000}">
      <text>
        <r>
          <rPr>
            <b/>
            <sz val="8"/>
            <color indexed="81"/>
            <rFont val="Tahoma"/>
            <family val="2"/>
          </rPr>
          <t>Contrôle</t>
        </r>
        <r>
          <rPr>
            <sz val="8"/>
            <color indexed="81"/>
            <rFont val="Tahoma"/>
            <family val="2"/>
          </rPr>
          <t xml:space="preserve">
Valeur de contrôle du nombre d'enregistrements</t>
        </r>
      </text>
    </comment>
    <comment ref="AY33" authorId="0" shapeId="0" xr:uid="{00000000-0006-0000-0000-000010000000}">
      <text>
        <r>
          <rPr>
            <b/>
            <sz val="8"/>
            <color indexed="81"/>
            <rFont val="Tahoma"/>
            <family val="2"/>
          </rPr>
          <t>Contrôle</t>
        </r>
        <r>
          <rPr>
            <sz val="8"/>
            <color indexed="81"/>
            <rFont val="Tahoma"/>
            <family val="2"/>
          </rPr>
          <t xml:space="preserve">
Valeur de contrôle du nombre d'enregistrements</t>
        </r>
      </text>
    </comment>
    <comment ref="L38" authorId="0" shapeId="0" xr:uid="{00000000-0006-0000-0000-000011000000}">
      <text>
        <r>
          <rPr>
            <b/>
            <sz val="8"/>
            <color indexed="81"/>
            <rFont val="Tahoma"/>
            <family val="2"/>
          </rPr>
          <t>Total de sièges:</t>
        </r>
        <r>
          <rPr>
            <sz val="8"/>
            <color indexed="81"/>
            <rFont val="Tahoma"/>
            <family val="2"/>
          </rPr>
          <t xml:space="preserve">
Le </t>
        </r>
        <r>
          <rPr>
            <u/>
            <sz val="8"/>
            <color indexed="81"/>
            <rFont val="Tahoma"/>
            <family val="2"/>
          </rPr>
          <t>total</t>
        </r>
        <r>
          <rPr>
            <sz val="8"/>
            <color indexed="81"/>
            <rFont val="Tahoma"/>
            <family val="2"/>
          </rPr>
          <t xml:space="preserve"> des sièges renseignés pour chaque liste.</t>
        </r>
      </text>
    </comment>
    <comment ref="N38" authorId="0" shapeId="0" xr:uid="{00000000-0006-0000-0000-000012000000}">
      <text>
        <r>
          <rPr>
            <b/>
            <sz val="8"/>
            <color indexed="81"/>
            <rFont val="Tahoma"/>
            <family val="2"/>
          </rPr>
          <t>Nombre de partenaires:</t>
        </r>
        <r>
          <rPr>
            <sz val="8"/>
            <color indexed="81"/>
            <rFont val="Tahoma"/>
            <family val="2"/>
          </rPr>
          <t xml:space="preserve">
Le nombre total de partenaires dans le pacte de majorité.</t>
        </r>
      </text>
    </comment>
    <comment ref="AA38" authorId="0" shapeId="0" xr:uid="{00000000-0006-0000-0000-000013000000}">
      <text>
        <r>
          <rPr>
            <b/>
            <sz val="8"/>
            <color indexed="81"/>
            <rFont val="Tahoma"/>
            <family val="2"/>
          </rPr>
          <t>Total des sièges unitaires:</t>
        </r>
        <r>
          <rPr>
            <sz val="8"/>
            <color indexed="81"/>
            <rFont val="Tahoma"/>
            <family val="2"/>
          </rPr>
          <t xml:space="preserve">
Le total de la partie entière des sièges unitaires affectés aux diverses listes.</t>
        </r>
      </text>
    </comment>
    <comment ref="AB38" authorId="0" shapeId="0" xr:uid="{00000000-0006-0000-0000-000014000000}">
      <text>
        <r>
          <rPr>
            <b/>
            <sz val="8"/>
            <color indexed="81"/>
            <rFont val="Tahoma"/>
            <family val="2"/>
          </rPr>
          <t>Non pertinent</t>
        </r>
        <r>
          <rPr>
            <sz val="8"/>
            <color indexed="81"/>
            <rFont val="Tahoma"/>
            <family val="2"/>
          </rPr>
          <t xml:space="preserve">
Valeur sommée et indicative du total de la partie fractionnaire des sièges résiduels.</t>
        </r>
      </text>
    </comment>
    <comment ref="AC38" authorId="0" shapeId="0" xr:uid="{00000000-0006-0000-0000-000015000000}">
      <text>
        <r>
          <rPr>
            <b/>
            <sz val="8"/>
            <color indexed="81"/>
            <rFont val="Tahoma"/>
            <family val="2"/>
          </rPr>
          <t>Total des sièges résiduels attribués</t>
        </r>
        <r>
          <rPr>
            <sz val="8"/>
            <color indexed="81"/>
            <rFont val="Tahoma"/>
            <family val="2"/>
          </rPr>
          <t xml:space="preserve">
Le total des sièges résiduels (entiers) attribués aux listes en fonction des méthodes appropriées.</t>
        </r>
      </text>
    </comment>
    <comment ref="AD38" authorId="0" shapeId="0" xr:uid="{00000000-0006-0000-0000-000016000000}">
      <text>
        <r>
          <rPr>
            <b/>
            <sz val="8"/>
            <color indexed="81"/>
            <rFont val="Tahoma"/>
            <family val="2"/>
          </rPr>
          <t>Total des sièges attribués</t>
        </r>
        <r>
          <rPr>
            <sz val="8"/>
            <color indexed="81"/>
            <rFont val="Tahoma"/>
            <family val="2"/>
          </rPr>
          <t xml:space="preserve">
Le total des sièges attribués par listes au Conseil de l'Action sociale.</t>
        </r>
      </text>
    </comment>
  </commentList>
</comments>
</file>

<file path=xl/sharedStrings.xml><?xml version="1.0" encoding="utf-8"?>
<sst xmlns="http://schemas.openxmlformats.org/spreadsheetml/2006/main" count="629" uniqueCount="359">
  <si>
    <t xml:space="preserve">Nom de la Commune : </t>
  </si>
  <si>
    <t xml:space="preserve">Chiffres population : </t>
  </si>
  <si>
    <t xml:space="preserve">Nombre de conseillers communaux : </t>
  </si>
  <si>
    <t>sièges.</t>
  </si>
  <si>
    <t>Pacte de majorité ? (oui/non) :</t>
  </si>
  <si>
    <t>Service Public de Wallonie</t>
  </si>
  <si>
    <t>CONSTITUTION DU CONSEIL COMMUNAL :</t>
  </si>
  <si>
    <t>Listes en présence :</t>
  </si>
  <si>
    <t>Pacte?</t>
  </si>
  <si>
    <t>Sièges?</t>
  </si>
  <si>
    <t>= Solde de sièges à attribuer</t>
  </si>
  <si>
    <t>Listes</t>
  </si>
  <si>
    <t>Ccomm</t>
  </si>
  <si>
    <t>Pacte</t>
  </si>
  <si>
    <t>Majorite</t>
  </si>
  <si>
    <t>NPDSieges</t>
  </si>
  <si>
    <t>NPESieges</t>
  </si>
  <si>
    <t>NPFSieges</t>
  </si>
  <si>
    <t xml:space="preserve">SOMMES :  </t>
  </si>
  <si>
    <t>NPFOrdre</t>
  </si>
  <si>
    <t>NPFMax</t>
  </si>
  <si>
    <t>GrandsVals</t>
  </si>
  <si>
    <t>Cd</t>
  </si>
  <si>
    <t>NPAttrib</t>
  </si>
  <si>
    <t>SoldeSieges</t>
  </si>
  <si>
    <t>nouvsolde</t>
  </si>
  <si>
    <t>NPTotalSieg</t>
  </si>
  <si>
    <t>= Nombre de sièges à attribuer pour le Conseil du CPAS</t>
  </si>
  <si>
    <t>PDSieges</t>
  </si>
  <si>
    <t>PDMSieges</t>
  </si>
  <si>
    <t>PDOSieges</t>
  </si>
  <si>
    <t>PESieges</t>
  </si>
  <si>
    <t>PFMSieges</t>
  </si>
  <si>
    <t>PFOSieges</t>
  </si>
  <si>
    <t>PMO</t>
  </si>
  <si>
    <t>PFSieges</t>
  </si>
  <si>
    <t>PGVM</t>
  </si>
  <si>
    <t>PGVO</t>
  </si>
  <si>
    <t>PFMOrdre</t>
  </si>
  <si>
    <t>PFOOrdre</t>
  </si>
  <si>
    <t>"O"</t>
  </si>
  <si>
    <t>Solde "O"</t>
  </si>
  <si>
    <t>PMAttrib</t>
  </si>
  <si>
    <t>POAttrib</t>
  </si>
  <si>
    <t>PTotalSieg</t>
  </si>
  <si>
    <t>PTotAttrib</t>
  </si>
  <si>
    <t>Tsieg</t>
  </si>
  <si>
    <t>Saff</t>
  </si>
  <si>
    <t>Dres</t>
  </si>
  <si>
    <t>Suni</t>
  </si>
  <si>
    <t>Soldes</t>
  </si>
  <si>
    <t>=SI($Y4&lt;=$AC$2;1;"")</t>
  </si>
  <si>
    <t>=SI($AC$29&gt;0;SI($AB4&lt;=$AC$29;1;"");"")</t>
  </si>
  <si>
    <t>CALCUL DU NOMBRE DE SIEGES AU CONSEIL CPAS :</t>
  </si>
  <si>
    <t>CANDIDATS RETENUS AU CONSEIL DE L'ACTION SOCIALE PAR LISTES :</t>
  </si>
  <si>
    <t>NOM</t>
  </si>
  <si>
    <t>PRENOM</t>
  </si>
  <si>
    <t>REGISTRE NATIONAL</t>
  </si>
  <si>
    <t>GROUPE/LISTE</t>
  </si>
  <si>
    <t>Nombres encodés :</t>
  </si>
  <si>
    <t>= Nombre de sièges au Conseil de l'Action sociale</t>
  </si>
  <si>
    <t>CheckM</t>
  </si>
  <si>
    <t>CheckO</t>
  </si>
  <si>
    <t>PREMIERE METHODE</t>
  </si>
  <si>
    <t>DEUXIEME METHODE</t>
  </si>
  <si>
    <t>BEAUVECHAIN</t>
  </si>
  <si>
    <t>CHASTRE</t>
  </si>
  <si>
    <t>CHAUMONT-GISTOUX</t>
  </si>
  <si>
    <t>COURT-SAINT-ETIENNE</t>
  </si>
  <si>
    <t>GENAPPE</t>
  </si>
  <si>
    <t>GREZ-DOICEAU</t>
  </si>
  <si>
    <t>HELECINE</t>
  </si>
  <si>
    <t>INCOURT</t>
  </si>
  <si>
    <t>ITTRE</t>
  </si>
  <si>
    <t>JODOIGNE</t>
  </si>
  <si>
    <t>LA HULPE</t>
  </si>
  <si>
    <t>LASNE</t>
  </si>
  <si>
    <t>MONT-SAINT-GUIBERT</t>
  </si>
  <si>
    <t>NIVELLES</t>
  </si>
  <si>
    <t>ORP-JAUCHE</t>
  </si>
  <si>
    <t>OTTIGNIES-LOUVAIN-LA-NEUVE</t>
  </si>
  <si>
    <t>PERWEZ</t>
  </si>
  <si>
    <t>RAMILLIES</t>
  </si>
  <si>
    <t>REBECQ</t>
  </si>
  <si>
    <t>RIXENSART</t>
  </si>
  <si>
    <t>TUBIZE</t>
  </si>
  <si>
    <t>VILLERS-LA-VILLE</t>
  </si>
  <si>
    <t>WALHAIN</t>
  </si>
  <si>
    <t>WATERLOO</t>
  </si>
  <si>
    <t>WAVRE</t>
  </si>
  <si>
    <t>ATH</t>
  </si>
  <si>
    <t>BELOEIL</t>
  </si>
  <si>
    <t>BERNISSART</t>
  </si>
  <si>
    <t>BRUGELETTE</t>
  </si>
  <si>
    <t>CHIEVRES</t>
  </si>
  <si>
    <t>ELLEZELLES</t>
  </si>
  <si>
    <t>FLOBECQ</t>
  </si>
  <si>
    <t>FRASNES-LEZ-AVAING</t>
  </si>
  <si>
    <t>AISEAU-PRESLES</t>
  </si>
  <si>
    <t>CHAPELLE-LEZ-HERLAIMONT</t>
  </si>
  <si>
    <t>CHARLEROI</t>
  </si>
  <si>
    <t>CHATELET</t>
  </si>
  <si>
    <t>COURCELLES</t>
  </si>
  <si>
    <t>FARCIENNES</t>
  </si>
  <si>
    <t>FLEURUS</t>
  </si>
  <si>
    <t>GERPINNES</t>
  </si>
  <si>
    <t>LES BONS VILLERS</t>
  </si>
  <si>
    <t>MANAGE</t>
  </si>
  <si>
    <t>MONTIGNIES-LE-TILLEUL</t>
  </si>
  <si>
    <t>PONT-A-CELLES</t>
  </si>
  <si>
    <t>SENEFFE</t>
  </si>
  <si>
    <t>BOUSSU</t>
  </si>
  <si>
    <t>COLFONTAINE</t>
  </si>
  <si>
    <t>DOUR</t>
  </si>
  <si>
    <t>FRAMERIES</t>
  </si>
  <si>
    <t>HENSIES</t>
  </si>
  <si>
    <t>HONNELLES</t>
  </si>
  <si>
    <t>JURBISE</t>
  </si>
  <si>
    <t>LENS</t>
  </si>
  <si>
    <t>MONS</t>
  </si>
  <si>
    <t>QUAREGNON</t>
  </si>
  <si>
    <t>QUEVY</t>
  </si>
  <si>
    <t>QUIEVRAIN</t>
  </si>
  <si>
    <t>SAINT-GHISLAIN</t>
  </si>
  <si>
    <t>COMINES-WARTENON</t>
  </si>
  <si>
    <t>MOUSCRON</t>
  </si>
  <si>
    <t>BRAINE-LE-COMTE</t>
  </si>
  <si>
    <t>ECAUSSINNES</t>
  </si>
  <si>
    <t>ENGHIEN</t>
  </si>
  <si>
    <t>LA LOUVIERE</t>
  </si>
  <si>
    <t>LE ROEULX</t>
  </si>
  <si>
    <t>LESSINES</t>
  </si>
  <si>
    <t>SILLY</t>
  </si>
  <si>
    <t>SOIGNIES</t>
  </si>
  <si>
    <t>ANDERLUES</t>
  </si>
  <si>
    <t>BEAUMONT</t>
  </si>
  <si>
    <t>BINCHE</t>
  </si>
  <si>
    <t>CHIMAY</t>
  </si>
  <si>
    <t>ERQUELINNES</t>
  </si>
  <si>
    <t>ESTINNES</t>
  </si>
  <si>
    <t>FROIDCHAPELLE</t>
  </si>
  <si>
    <t>HAM-SUR-HEURE-NALINNES</t>
  </si>
  <si>
    <t>LOBBES</t>
  </si>
  <si>
    <t>MOMIGNIES</t>
  </si>
  <si>
    <t>MORLANWELZ</t>
  </si>
  <si>
    <t>SIVRY-RANCE</t>
  </si>
  <si>
    <t>THUIN</t>
  </si>
  <si>
    <t>ANTOING</t>
  </si>
  <si>
    <t>BRUNEHAUT</t>
  </si>
  <si>
    <t>CELLES</t>
  </si>
  <si>
    <t>ESTAIMPUIS</t>
  </si>
  <si>
    <t>LEUZE-EN-HAINAUT</t>
  </si>
  <si>
    <t>PECQ</t>
  </si>
  <si>
    <t>PERUWELZ</t>
  </si>
  <si>
    <t>RUMES</t>
  </si>
  <si>
    <t>TOURNAI</t>
  </si>
  <si>
    <t>AMAY</t>
  </si>
  <si>
    <t>ANTHISNES</t>
  </si>
  <si>
    <t>BURDINNE</t>
  </si>
  <si>
    <t>CLAVIER</t>
  </si>
  <si>
    <t>ENGIS</t>
  </si>
  <si>
    <t>FERRIERES</t>
  </si>
  <si>
    <t>HAMOIR</t>
  </si>
  <si>
    <t>HERON</t>
  </si>
  <si>
    <t>HUY</t>
  </si>
  <si>
    <t>MARCHIN</t>
  </si>
  <si>
    <t>MODAVE</t>
  </si>
  <si>
    <t>NANDRIN</t>
  </si>
  <si>
    <t>OUFFET</t>
  </si>
  <si>
    <t>TINLOT</t>
  </si>
  <si>
    <t>VERLAINE</t>
  </si>
  <si>
    <t>VILLERS-LE-BOUILLET</t>
  </si>
  <si>
    <t>WANZE</t>
  </si>
  <si>
    <t>ANS</t>
  </si>
  <si>
    <t>AWANS</t>
  </si>
  <si>
    <t>AYWAILLE</t>
  </si>
  <si>
    <t>BASSENGE</t>
  </si>
  <si>
    <t>BEYNE-HEUSAY</t>
  </si>
  <si>
    <t>BLEGNY</t>
  </si>
  <si>
    <t>CHAUDFONTAINE</t>
  </si>
  <si>
    <t>COMBLAIN-AU-PONT</t>
  </si>
  <si>
    <t>DALHEM</t>
  </si>
  <si>
    <t>ESNEUX</t>
  </si>
  <si>
    <t>FLEMALLE</t>
  </si>
  <si>
    <t>FLERON</t>
  </si>
  <si>
    <t>GRACE-HOLLOGNE</t>
  </si>
  <si>
    <t>HERSTAL</t>
  </si>
  <si>
    <t>JUPRELLE</t>
  </si>
  <si>
    <t>LIEGE</t>
  </si>
  <si>
    <t>NEUPRE</t>
  </si>
  <si>
    <t>OUPEYE</t>
  </si>
  <si>
    <t>SAINT-NICOLAS</t>
  </si>
  <si>
    <t>SERAING</t>
  </si>
  <si>
    <t>SOUMAGNE</t>
  </si>
  <si>
    <t>SPRIMONT</t>
  </si>
  <si>
    <t>TROOZ</t>
  </si>
  <si>
    <t>VISE</t>
  </si>
  <si>
    <t>AUBEL</t>
  </si>
  <si>
    <t>BAELEN</t>
  </si>
  <si>
    <t>DISON</t>
  </si>
  <si>
    <t>HERVE</t>
  </si>
  <si>
    <t>JALHAY</t>
  </si>
  <si>
    <t>LIERNEUX</t>
  </si>
  <si>
    <t>MALMEDY</t>
  </si>
  <si>
    <t>OLNE</t>
  </si>
  <si>
    <t>PEPINSTER</t>
  </si>
  <si>
    <t>PLOMBIERES</t>
  </si>
  <si>
    <t>SPA</t>
  </si>
  <si>
    <t>STAVELOT</t>
  </si>
  <si>
    <t>STOUMONT</t>
  </si>
  <si>
    <t>THEUX</t>
  </si>
  <si>
    <t>THIMISTER-CLERMONT</t>
  </si>
  <si>
    <t>TROIS-PONTS</t>
  </si>
  <si>
    <t>VERVIERS</t>
  </si>
  <si>
    <t>WELKENRAEDT</t>
  </si>
  <si>
    <t>BERLOZ</t>
  </si>
  <si>
    <t>BRAIVES</t>
  </si>
  <si>
    <t>CRISNEE</t>
  </si>
  <si>
    <t>DONCEEL</t>
  </si>
  <si>
    <t>FEXHE-LE-HAUT-CLOCHER</t>
  </si>
  <si>
    <t>GEER</t>
  </si>
  <si>
    <t>HANNUT</t>
  </si>
  <si>
    <t>LINCENT</t>
  </si>
  <si>
    <t>OREYE</t>
  </si>
  <si>
    <t>REMICOURT</t>
  </si>
  <si>
    <t>SAINT-GEORGES-SUR-MEUSE</t>
  </si>
  <si>
    <t>WAREMME</t>
  </si>
  <si>
    <t>ARLON</t>
  </si>
  <si>
    <t>ATTERT</t>
  </si>
  <si>
    <t>AUBANGE</t>
  </si>
  <si>
    <t>MARTELANGE</t>
  </si>
  <si>
    <t>MESSANCY</t>
  </si>
  <si>
    <t>BASTOGNE</t>
  </si>
  <si>
    <t>FAUVILLERS</t>
  </si>
  <si>
    <t>GOUVY</t>
  </si>
  <si>
    <t>HOUFFALIZE</t>
  </si>
  <si>
    <t>SAINTE-ODE</t>
  </si>
  <si>
    <t>VAUX-SUR-SURE</t>
  </si>
  <si>
    <t>DURBUY</t>
  </si>
  <si>
    <t>EREZEE</t>
  </si>
  <si>
    <t>HOTTON</t>
  </si>
  <si>
    <t>LA ROCHE-EN-ARDENNE</t>
  </si>
  <si>
    <t>MANHAY</t>
  </si>
  <si>
    <t>MARCHE-EN-FAMENNE</t>
  </si>
  <si>
    <t>NASSOGNE</t>
  </si>
  <si>
    <t>RENDEUX</t>
  </si>
  <si>
    <t>TENNEVILLE</t>
  </si>
  <si>
    <t>BERTRIX</t>
  </si>
  <si>
    <t>BOUILLON</t>
  </si>
  <si>
    <t>DAVERDISSE</t>
  </si>
  <si>
    <t>HERBEUMONT</t>
  </si>
  <si>
    <t>LEGLISE</t>
  </si>
  <si>
    <t>LIBIN</t>
  </si>
  <si>
    <t>LIBRAMONT-CHEVIGNY</t>
  </si>
  <si>
    <t>NEUCHATEAU</t>
  </si>
  <si>
    <t>PALISEUL</t>
  </si>
  <si>
    <t>SAINT-HUBERT</t>
  </si>
  <si>
    <t>TELLIN</t>
  </si>
  <si>
    <t>WELLIN</t>
  </si>
  <si>
    <t>CHINY</t>
  </si>
  <si>
    <t>ETALLE</t>
  </si>
  <si>
    <t>FLORENVILLE</t>
  </si>
  <si>
    <t>HABAY</t>
  </si>
  <si>
    <t>MEIX-DEVANT-VIRTON</t>
  </si>
  <si>
    <t>MUSSON</t>
  </si>
  <si>
    <t>ROUVROY</t>
  </si>
  <si>
    <t>SAINT-LEGER</t>
  </si>
  <si>
    <t>TINTIGNY</t>
  </si>
  <si>
    <t>VIRTON</t>
  </si>
  <si>
    <t>ANHEE</t>
  </si>
  <si>
    <t>BEAURAING</t>
  </si>
  <si>
    <t>BIEVRE</t>
  </si>
  <si>
    <t>CINEY</t>
  </si>
  <si>
    <t>DINANT</t>
  </si>
  <si>
    <t>GEDINNE</t>
  </si>
  <si>
    <t>HAMOIS</t>
  </si>
  <si>
    <t>HASTIERE</t>
  </si>
  <si>
    <t>HAVELANGE</t>
  </si>
  <si>
    <t>HOUYET</t>
  </si>
  <si>
    <t>ONHAYE</t>
  </si>
  <si>
    <t>SOMME-LEUZE</t>
  </si>
  <si>
    <t>VRESSE-SUR-SEMOIS</t>
  </si>
  <si>
    <t>YVOIR</t>
  </si>
  <si>
    <t>ANDENNE</t>
  </si>
  <si>
    <t>ASSESSE</t>
  </si>
  <si>
    <t>EGHEZEE</t>
  </si>
  <si>
    <t>FERNELMONT</t>
  </si>
  <si>
    <t>FLOREFFE</t>
  </si>
  <si>
    <t>FOSSES-LA-VILLE</t>
  </si>
  <si>
    <t>GEMBLOUX</t>
  </si>
  <si>
    <t>GESVES</t>
  </si>
  <si>
    <t>JEMEPPE-SUR-SAMBRE</t>
  </si>
  <si>
    <t>LA BRUYERE</t>
  </si>
  <si>
    <t>METTET</t>
  </si>
  <si>
    <t>NAMUR</t>
  </si>
  <si>
    <t>OHEY</t>
  </si>
  <si>
    <t>PROFONDEVILLE</t>
  </si>
  <si>
    <t>SAMBREVILLE</t>
  </si>
  <si>
    <t>SOMBREFFE</t>
  </si>
  <si>
    <t>CERFONTAINE</t>
  </si>
  <si>
    <t>COUVIN</t>
  </si>
  <si>
    <t>DOISCHE</t>
  </si>
  <si>
    <t>FLORENNES</t>
  </si>
  <si>
    <t>PHILIPPEVILLE</t>
  </si>
  <si>
    <t>VIROINVAL</t>
  </si>
  <si>
    <t>WALCOURT</t>
  </si>
  <si>
    <t>?</t>
  </si>
  <si>
    <t>=valeurs!A13</t>
  </si>
  <si>
    <t>=SI(valeurs!L13&lt;&gt;"";valeurs!L13;"")</t>
  </si>
  <si>
    <t>=SI(valeurs!N13&lt;&gt;"";valeurs!N13;"")</t>
  </si>
  <si>
    <t>=SI(C4="oui";$B4;"")</t>
  </si>
  <si>
    <t>=SI($B4&lt;&gt;"";($B4*valeurs!$Q$7)/valeurs!$H$8;"")</t>
  </si>
  <si>
    <t>=SI($E4&lt;&gt;"";ENT($E4);"")</t>
  </si>
  <si>
    <t>=SI(F4&lt;&gt;"";E4-F4;"")</t>
  </si>
  <si>
    <t>=SI(G4=MAX($G$4:$G$27);1;"")</t>
  </si>
  <si>
    <t>=SI($G4&lt;&gt;"";GRANDE.VALEUR($G$4:$G$27;J4);"")</t>
  </si>
  <si>
    <t>=SI(G4&lt;&gt;"";RECHERCHEV(G4;$I$4:$J$27;2;FAUX);"")</t>
  </si>
  <si>
    <t>=SI(K4&lt;=$L$2;1;"")</t>
  </si>
  <si>
    <t>=SI($L4&lt;&gt;"";$F4+$L4;SI($F4&lt;&gt;"";$F4;""))</t>
  </si>
  <si>
    <t>=SI(ET($B4&lt;&gt;"";$C4="oui");($B4*valeurs!$Z$8)/$D$29;"")</t>
  </si>
  <si>
    <t>=SI(ET($B4&lt;&gt;"";$C4&lt;&gt;"oui");($B4*valeurs!$AC$8)/($B$29-$D$29);"")</t>
  </si>
  <si>
    <t>=SI($O4&lt;&gt;"";$O4;SI($P4&lt;&gt;"";$P4;""))</t>
  </si>
  <si>
    <t>=SI($Q4&lt;&gt;"";ENT($Q4);"")</t>
  </si>
  <si>
    <t>=SI(O4&lt;&gt;"";"M";SI($P4&lt;&gt;"";"O";""))</t>
  </si>
  <si>
    <t>=SI($Q4&lt;&gt;"";$Q4-$R4;"")</t>
  </si>
  <si>
    <t>=SI($O4&lt;&gt;"";$Q4-$R4;"")</t>
  </si>
  <si>
    <t>=SI($P4&lt;&gt;"";$Q4-$R4;"")</t>
  </si>
  <si>
    <t>=GRANDE.VALEUR($U$4:$U$27;X4)</t>
  </si>
  <si>
    <t>=SI($U4&lt;&gt;"";RECHERCHEV($U4;$W$4:$X$27;2;FAUX);"")</t>
  </si>
  <si>
    <t>=GRANDE.VALEUR($V4:$V27;$AA4)</t>
  </si>
  <si>
    <t>=SI($V4&lt;&gt;"";RECHERCHEV($V4;$Z$4:$AA$27;2;FAUX);"")</t>
  </si>
  <si>
    <t>=SI($AC$2&lt;=2;SI($Y4=1;1;"");"")</t>
  </si>
  <si>
    <t>=SI($AC$2&lt;=2;SI($AB4=1;1;"");"")</t>
  </si>
  <si>
    <t>=SI(AC4&lt;&gt;"";AC4;SI(AD4&lt;&gt;"";AD4;""))</t>
  </si>
  <si>
    <t>=SI($AE4&lt;&gt;"";$AE4+$R4;SI($R4&lt;&gt;"";$R4;""))</t>
  </si>
  <si>
    <t>=SI($S4="M";$M4;0)</t>
  </si>
  <si>
    <t>=SI($S4="O";$M4;0)</t>
  </si>
  <si>
    <t>Vous</t>
  </si>
  <si>
    <t>S_CC</t>
  </si>
  <si>
    <t>ADRESSE</t>
  </si>
  <si>
    <t>vous aider dans vos calculs.</t>
  </si>
  <si>
    <t>=SI($O$29&lt;=valeurs!$Z$8;SI($Y5=1;1;"");"")</t>
  </si>
  <si>
    <t>=SI($AC$29&gt;0;SI($AB4=1;1;"");"")</t>
  </si>
  <si>
    <t>WAIMES</t>
  </si>
  <si>
    <t>BRAINE-L'ALLEUD</t>
  </si>
  <si>
    <t>BRAINE-LE-CHÂTEAU</t>
  </si>
  <si>
    <t xml:space="preserve">FAIMES </t>
  </si>
  <si>
    <t>FONTAINE-L'EVEQUE</t>
  </si>
  <si>
    <t>LIMBOURG</t>
  </si>
  <si>
    <t>MERBES-LE-CHÂTEAU</t>
  </si>
  <si>
    <t>MONT-DE-L'ENCLUS</t>
  </si>
  <si>
    <t xml:space="preserve">ROCHEFORT </t>
  </si>
  <si>
    <t>VIELSAM</t>
  </si>
  <si>
    <t>WASSEIGE</t>
  </si>
  <si>
    <t xml:space="preserve">Cette feuille excel vous est fournie à titre indicatif.  </t>
  </si>
  <si>
    <t>Si égalité au niveau des décimales, vérifier manuellement, en fonction du quotient des listes, que la répartition est bonne</t>
  </si>
  <si>
    <t>POP_01/01/2024</t>
  </si>
  <si>
    <t>oui</t>
  </si>
  <si>
    <t>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</si>
</sst>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i/>
      <sz val="11"/>
      <color theme="1"/>
      <name val="Calibri"/>
      <family val="2"/>
      <scheme val="minor"/>
    </font>
    <font>
      <b/>
      <sz val="11"/>
      <color theme="1"/>
      <name val="Calibri"/>
      <family val="2"/>
      <scheme val="minor"/>
    </font>
    <font>
      <sz val="8"/>
      <color indexed="81"/>
      <name val="Tahoma"/>
      <family val="2"/>
    </font>
    <font>
      <b/>
      <sz val="8"/>
      <color indexed="81"/>
      <name val="Tahoma"/>
      <family val="2"/>
    </font>
    <font>
      <u/>
      <sz val="8"/>
      <color indexed="81"/>
      <name val="Tahoma"/>
      <family val="2"/>
    </font>
    <font>
      <sz val="11"/>
      <name val="Arial"/>
      <family val="2"/>
    </font>
    <font>
      <sz val="11"/>
      <color rgb="FFFF0000"/>
      <name val="Calibri"/>
      <family val="2"/>
      <scheme val="minor"/>
    </font>
    <font>
      <b/>
      <sz val="11"/>
      <color rgb="FF0070C0"/>
      <name val="Calibri"/>
      <family val="2"/>
      <scheme val="minor"/>
    </font>
    <font>
      <sz val="11"/>
      <color rgb="FF0070C0"/>
      <name val="Calibri"/>
      <family val="2"/>
      <scheme val="minor"/>
    </font>
    <font>
      <b/>
      <sz val="10"/>
      <color rgb="FF0070C0"/>
      <name val="Arial"/>
      <family val="2"/>
    </font>
    <font>
      <b/>
      <sz val="16"/>
      <name val="Arial"/>
      <family val="2"/>
    </font>
    <font>
      <b/>
      <sz val="11"/>
      <name val="Arial"/>
      <family val="2"/>
    </font>
    <font>
      <i/>
      <sz val="9"/>
      <name val="Arial"/>
      <family val="2"/>
    </font>
    <font>
      <b/>
      <i/>
      <sz val="11"/>
      <name val="Arial"/>
      <family val="2"/>
    </font>
    <font>
      <sz val="15"/>
      <name val="Arial"/>
      <family val="2"/>
    </font>
    <font>
      <b/>
      <sz val="12"/>
      <name val="Arial"/>
      <family val="2"/>
    </font>
    <font>
      <b/>
      <sz val="9"/>
      <name val="Arial"/>
      <family val="2"/>
    </font>
    <font>
      <b/>
      <sz val="8"/>
      <name val="Arial"/>
      <family val="2"/>
    </font>
    <font>
      <sz val="10"/>
      <name val="Arial"/>
      <family val="2"/>
    </font>
    <font>
      <i/>
      <sz val="11"/>
      <name val="Arial"/>
      <family val="2"/>
    </font>
    <font>
      <b/>
      <sz val="15"/>
      <name val="Arial"/>
      <family val="2"/>
    </font>
    <font>
      <b/>
      <i/>
      <sz val="11"/>
      <name val="Verdana"/>
      <family val="2"/>
    </font>
    <font>
      <b/>
      <sz val="11"/>
      <name val="Calibri"/>
      <family val="2"/>
      <scheme val="minor"/>
    </font>
    <font>
      <sz val="11"/>
      <name val="Calibri"/>
      <family val="2"/>
      <scheme val="minor"/>
    </font>
    <font>
      <b/>
      <sz val="10"/>
      <name val="Arial"/>
      <family val="2"/>
    </font>
    <font>
      <sz val="11"/>
      <name val="Verdana"/>
      <family val="2"/>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rgb="FFFF0000"/>
        <bgColor indexed="64"/>
      </patternFill>
    </fill>
  </fills>
  <borders count="35">
    <border>
      <left/>
      <right/>
      <top/>
      <bottom/>
      <diagonal/>
    </border>
    <border>
      <left/>
      <right/>
      <top style="thin">
        <color indexed="64"/>
      </top>
      <bottom style="thin">
        <color indexed="64"/>
      </bottom>
      <diagonal/>
    </border>
    <border>
      <left/>
      <right/>
      <top/>
      <bottom style="thin">
        <color indexed="64"/>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style="thin">
        <color theme="0" tint="-0.14996795556505021"/>
      </right>
      <top/>
      <bottom/>
      <diagonal/>
    </border>
    <border>
      <left/>
      <right/>
      <top/>
      <bottom style="thin">
        <color theme="2" tint="-0.499984740745262"/>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style="thin">
        <color theme="0" tint="-0.14996795556505021"/>
      </left>
      <right/>
      <top style="thin">
        <color theme="2" tint="-0.499984740745262"/>
      </top>
      <bottom/>
      <diagonal/>
    </border>
    <border>
      <left/>
      <right/>
      <top style="thin">
        <color theme="2" tint="-0.499984740745262"/>
      </top>
      <bottom/>
      <diagonal/>
    </border>
    <border>
      <left style="thin">
        <color theme="0" tint="-0.14996795556505021"/>
      </left>
      <right style="thin">
        <color theme="0" tint="-0.14993743705557422"/>
      </right>
      <top/>
      <bottom/>
      <diagonal/>
    </border>
    <border>
      <left style="thin">
        <color theme="0" tint="-0.14993743705557422"/>
      </left>
      <right style="thin">
        <color theme="0" tint="-0.14990691854609822"/>
      </right>
      <top/>
      <bottom/>
      <diagonal/>
    </border>
    <border>
      <left style="thin">
        <color theme="0" tint="-0.14990691854609822"/>
      </left>
      <right/>
      <top/>
      <bottom/>
      <diagonal/>
    </border>
    <border>
      <left/>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3743705557422"/>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bottom style="thin">
        <color theme="0" tint="-0.1499679555650502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3743705557422"/>
      </left>
      <right/>
      <top/>
      <bottom style="thin">
        <color theme="0" tint="-0.14990691854609822"/>
      </bottom>
      <diagonal/>
    </border>
    <border>
      <left style="thin">
        <color theme="0" tint="-0.14993743705557422"/>
      </left>
      <right/>
      <top style="thin">
        <color theme="0" tint="-0.14990691854609822"/>
      </top>
      <bottom style="thin">
        <color theme="0" tint="-0.14990691854609822"/>
      </bottom>
      <diagonal/>
    </border>
    <border>
      <left style="thin">
        <color theme="2" tint="-0.499984740745262"/>
      </left>
      <right style="thin">
        <color theme="2" tint="-0.499984740745262"/>
      </right>
      <top/>
      <bottom style="thin">
        <color theme="0" tint="-0.14990691854609822"/>
      </bottom>
      <diagonal/>
    </border>
    <border>
      <left style="thin">
        <color theme="0" tint="-0.14993743705557422"/>
      </left>
      <right/>
      <top style="thin">
        <color theme="0" tint="-0.14990691854609822"/>
      </top>
      <bottom/>
      <diagonal/>
    </border>
    <border>
      <left style="thin">
        <color theme="2" tint="-0.499984740745262"/>
      </left>
      <right style="thin">
        <color theme="2" tint="-0.499984740745262"/>
      </right>
      <top/>
      <bottom/>
      <diagonal/>
    </border>
    <border>
      <left style="thin">
        <color theme="0" tint="-0.14996795556505021"/>
      </left>
      <right style="thin">
        <color theme="0" tint="-0.14996795556505021"/>
      </right>
      <top/>
      <bottom style="thin">
        <color theme="0" tint="-0.34998626667073579"/>
      </bottom>
      <diagonal/>
    </border>
    <border>
      <left style="thin">
        <color theme="0" tint="-0.14996795556505021"/>
      </left>
      <right style="thin">
        <color theme="0" tint="-0.14996795556505021"/>
      </right>
      <top style="thin">
        <color theme="0" tint="-0.34998626667073579"/>
      </top>
      <bottom style="thin">
        <color theme="0" tint="-0.34998626667073579"/>
      </bottom>
      <diagonal/>
    </border>
    <border>
      <left style="thin">
        <color theme="2" tint="-0.499984740745262"/>
      </left>
      <right/>
      <top/>
      <bottom style="thin">
        <color theme="0" tint="-0.14990691854609822"/>
      </bottom>
      <diagonal/>
    </border>
    <border>
      <left/>
      <right/>
      <top/>
      <bottom style="thin">
        <color theme="0" tint="-0.14990691854609822"/>
      </bottom>
      <diagonal/>
    </border>
    <border>
      <left/>
      <right style="thin">
        <color theme="2" tint="-0.499984740745262"/>
      </right>
      <top/>
      <bottom style="thin">
        <color theme="0" tint="-0.14990691854609822"/>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9">
    <xf numFmtId="0" fontId="0" fillId="0" borderId="0" xfId="0"/>
    <xf numFmtId="0" fontId="0" fillId="0" borderId="0" xfId="0" applyAlignment="1">
      <alignment horizontal="left"/>
    </xf>
    <xf numFmtId="0" fontId="0" fillId="4" borderId="0" xfId="0" applyFill="1" applyAlignment="1">
      <alignment horizontal="left"/>
    </xf>
    <xf numFmtId="0" fontId="1" fillId="4" borderId="0" xfId="0" applyFont="1" applyFill="1" applyAlignment="1">
      <alignment horizontal="left"/>
    </xf>
    <xf numFmtId="0" fontId="0" fillId="5" borderId="0" xfId="0" applyFill="1" applyAlignment="1">
      <alignment horizontal="left"/>
    </xf>
    <xf numFmtId="2" fontId="0" fillId="5" borderId="0" xfId="0" applyNumberFormat="1" applyFill="1" applyAlignment="1">
      <alignment horizontal="left"/>
    </xf>
    <xf numFmtId="0" fontId="1" fillId="5" borderId="0" xfId="0" applyFont="1" applyFill="1" applyAlignment="1">
      <alignment horizontal="left"/>
    </xf>
    <xf numFmtId="0" fontId="0" fillId="6" borderId="0" xfId="0" applyFill="1" applyAlignment="1">
      <alignment horizontal="left"/>
    </xf>
    <xf numFmtId="2" fontId="0" fillId="6" borderId="0" xfId="0" applyNumberFormat="1" applyFill="1" applyAlignment="1">
      <alignment horizontal="left"/>
    </xf>
    <xf numFmtId="0" fontId="1" fillId="6" borderId="0" xfId="0" applyFont="1" applyFill="1" applyAlignment="1">
      <alignment horizontal="left"/>
    </xf>
    <xf numFmtId="2" fontId="1" fillId="6" borderId="0" xfId="0" applyNumberFormat="1" applyFont="1" applyFill="1" applyAlignment="1">
      <alignment horizontal="left"/>
    </xf>
    <xf numFmtId="0" fontId="0" fillId="6" borderId="0" xfId="0" quotePrefix="1" applyFill="1" applyAlignment="1">
      <alignment horizontal="left"/>
    </xf>
    <xf numFmtId="0" fontId="2" fillId="5" borderId="0" xfId="0" applyFont="1" applyFill="1" applyAlignment="1">
      <alignment horizontal="left"/>
    </xf>
    <xf numFmtId="0" fontId="2" fillId="6" borderId="0" xfId="0" applyFont="1" applyFill="1" applyAlignment="1">
      <alignment horizontal="left"/>
    </xf>
    <xf numFmtId="0" fontId="0" fillId="2" borderId="0" xfId="0" applyFill="1" applyAlignment="1">
      <alignment horizontal="left"/>
    </xf>
    <xf numFmtId="0" fontId="0" fillId="2" borderId="0" xfId="0" quotePrefix="1" applyFill="1" applyAlignment="1">
      <alignment horizontal="left"/>
    </xf>
    <xf numFmtId="0" fontId="6" fillId="0" borderId="0" xfId="0" applyFont="1" applyAlignment="1">
      <alignment vertical="top"/>
    </xf>
    <xf numFmtId="0" fontId="7" fillId="0" borderId="0" xfId="0" applyFont="1"/>
    <xf numFmtId="0" fontId="8" fillId="0" borderId="34" xfId="0" applyFont="1" applyBorder="1"/>
    <xf numFmtId="3" fontId="9" fillId="0" borderId="0" xfId="0" applyNumberFormat="1" applyFont="1"/>
    <xf numFmtId="0" fontId="10" fillId="0" borderId="34" xfId="0" applyFont="1" applyBorder="1"/>
    <xf numFmtId="0" fontId="10" fillId="7" borderId="34" xfId="0" applyFont="1" applyFill="1" applyBorder="1"/>
    <xf numFmtId="0" fontId="6" fillId="3" borderId="0" xfId="0" applyFont="1" applyFill="1" applyAlignment="1">
      <alignment vertical="top"/>
    </xf>
    <xf numFmtId="0" fontId="11" fillId="3" borderId="0" xfId="0" applyFont="1" applyFill="1" applyAlignment="1">
      <alignment vertical="top"/>
    </xf>
    <xf numFmtId="0" fontId="12" fillId="3" borderId="0" xfId="0" applyFont="1" applyFill="1"/>
    <xf numFmtId="0" fontId="6" fillId="3" borderId="0" xfId="0" applyFont="1" applyFill="1"/>
    <xf numFmtId="0" fontId="12" fillId="3" borderId="0" xfId="0" applyFont="1" applyFill="1" applyAlignment="1">
      <alignment vertical="top"/>
    </xf>
    <xf numFmtId="0" fontId="13" fillId="3" borderId="0" xfId="0" applyFont="1" applyFill="1" applyAlignment="1">
      <alignment vertical="top"/>
    </xf>
    <xf numFmtId="0" fontId="14" fillId="3" borderId="0" xfId="0" applyFont="1" applyFill="1" applyAlignment="1">
      <alignment vertical="top"/>
    </xf>
    <xf numFmtId="0" fontId="6" fillId="2" borderId="0" xfId="0" applyFont="1" applyFill="1" applyAlignment="1">
      <alignment vertical="top"/>
    </xf>
    <xf numFmtId="0" fontId="14" fillId="2" borderId="2" xfId="0" applyFont="1" applyFill="1" applyBorder="1" applyAlignment="1">
      <alignment vertical="top"/>
    </xf>
    <xf numFmtId="0" fontId="6" fillId="2" borderId="2" xfId="0" applyFont="1" applyFill="1" applyBorder="1" applyAlignment="1">
      <alignment vertical="top"/>
    </xf>
    <xf numFmtId="0" fontId="15" fillId="2" borderId="2" xfId="0" applyFont="1" applyFill="1" applyBorder="1" applyAlignment="1">
      <alignment horizontal="center" vertical="center"/>
    </xf>
    <xf numFmtId="0" fontId="12" fillId="2" borderId="0" xfId="0" applyFont="1" applyFill="1" applyAlignment="1">
      <alignment vertical="top"/>
    </xf>
    <xf numFmtId="0" fontId="14" fillId="2" borderId="1" xfId="0" applyFont="1" applyFill="1" applyBorder="1" applyAlignment="1">
      <alignment vertical="top"/>
    </xf>
    <xf numFmtId="0" fontId="6" fillId="2" borderId="1" xfId="0" applyFont="1" applyFill="1" applyBorder="1" applyAlignment="1">
      <alignment vertical="top"/>
    </xf>
    <xf numFmtId="0" fontId="6" fillId="2" borderId="1" xfId="0" applyFont="1" applyFill="1" applyBorder="1" applyAlignment="1">
      <alignment horizontal="left" vertical="top"/>
    </xf>
    <xf numFmtId="0" fontId="15" fillId="2" borderId="1" xfId="0" applyFont="1" applyFill="1" applyBorder="1" applyAlignment="1">
      <alignment horizontal="center" vertical="center"/>
    </xf>
    <xf numFmtId="0" fontId="14" fillId="2" borderId="0" xfId="0" applyFont="1" applyFill="1" applyAlignment="1">
      <alignment vertical="top"/>
    </xf>
    <xf numFmtId="0" fontId="6" fillId="3" borderId="1" xfId="0" applyFont="1" applyFill="1" applyBorder="1" applyAlignment="1" applyProtection="1">
      <alignment vertical="top"/>
      <protection locked="0"/>
    </xf>
    <xf numFmtId="0" fontId="12" fillId="2" borderId="0" xfId="0" quotePrefix="1" applyFont="1" applyFill="1" applyAlignment="1">
      <alignment vertical="top"/>
    </xf>
    <xf numFmtId="0" fontId="12" fillId="2" borderId="1" xfId="0" applyFont="1" applyFill="1" applyBorder="1" applyAlignment="1">
      <alignment vertical="top"/>
    </xf>
    <xf numFmtId="0" fontId="16" fillId="2" borderId="0" xfId="0" applyFont="1" applyFill="1" applyAlignment="1">
      <alignment horizontal="left" vertical="top"/>
    </xf>
    <xf numFmtId="0" fontId="12" fillId="2" borderId="0" xfId="0" applyFont="1" applyFill="1" applyAlignment="1">
      <alignment horizontal="right" vertical="top"/>
    </xf>
    <xf numFmtId="0" fontId="12" fillId="2" borderId="0" xfId="0" quotePrefix="1" applyFont="1" applyFill="1" applyAlignment="1">
      <alignment horizontal="left" vertical="top"/>
    </xf>
    <xf numFmtId="0" fontId="12" fillId="2" borderId="0" xfId="0" applyFont="1" applyFill="1" applyAlignment="1">
      <alignment horizontal="left" vertical="top"/>
    </xf>
    <xf numFmtId="0" fontId="12" fillId="2" borderId="0" xfId="0" applyFont="1" applyFill="1" applyAlignment="1">
      <alignment horizontal="center" vertical="top"/>
    </xf>
    <xf numFmtId="1" fontId="12" fillId="2" borderId="0" xfId="0" applyNumberFormat="1" applyFont="1" applyFill="1" applyAlignment="1">
      <alignment horizontal="center" vertical="top"/>
    </xf>
    <xf numFmtId="0" fontId="16" fillId="2" borderId="0" xfId="0" applyFont="1" applyFill="1" applyAlignment="1">
      <alignment horizontal="center" vertical="top"/>
    </xf>
    <xf numFmtId="0" fontId="17" fillId="2" borderId="0" xfId="0" applyFont="1" applyFill="1" applyAlignment="1">
      <alignment vertical="top"/>
    </xf>
    <xf numFmtId="0" fontId="18" fillId="2" borderId="0" xfId="0" applyFont="1" applyFill="1" applyAlignment="1">
      <alignment vertical="top"/>
    </xf>
    <xf numFmtId="0" fontId="12" fillId="2" borderId="2" xfId="0" applyFont="1" applyFill="1" applyBorder="1" applyAlignment="1">
      <alignment vertical="top"/>
    </xf>
    <xf numFmtId="0" fontId="15" fillId="2" borderId="0" xfId="0" applyFont="1" applyFill="1" applyAlignment="1">
      <alignment horizontal="center" vertical="center"/>
    </xf>
    <xf numFmtId="0" fontId="14" fillId="2" borderId="3" xfId="0" applyFont="1" applyFill="1" applyBorder="1" applyAlignment="1">
      <alignment vertical="top"/>
    </xf>
    <xf numFmtId="0" fontId="14" fillId="2" borderId="14" xfId="0" applyFont="1" applyFill="1" applyBorder="1" applyAlignment="1">
      <alignment vertical="top"/>
    </xf>
    <xf numFmtId="0" fontId="14" fillId="2" borderId="15" xfId="0" applyFont="1" applyFill="1" applyBorder="1" applyAlignment="1">
      <alignment vertical="top"/>
    </xf>
    <xf numFmtId="0" fontId="14" fillId="2" borderId="16" xfId="0" applyFont="1" applyFill="1" applyBorder="1" applyAlignment="1">
      <alignment vertical="top"/>
    </xf>
    <xf numFmtId="0" fontId="6" fillId="2" borderId="18" xfId="0" applyFont="1" applyFill="1" applyBorder="1" applyAlignment="1">
      <alignment vertical="top"/>
    </xf>
    <xf numFmtId="0" fontId="6" fillId="3" borderId="29" xfId="0" applyFont="1" applyFill="1" applyBorder="1" applyAlignment="1" applyProtection="1">
      <alignment vertical="top"/>
      <protection locked="0"/>
    </xf>
    <xf numFmtId="0" fontId="6" fillId="2" borderId="18" xfId="0" applyFont="1" applyFill="1" applyBorder="1" applyAlignment="1">
      <alignment horizontal="center" vertical="top"/>
    </xf>
    <xf numFmtId="2" fontId="6" fillId="2" borderId="19" xfId="0" applyNumberFormat="1" applyFont="1" applyFill="1" applyBorder="1" applyAlignment="1">
      <alignment vertical="top"/>
    </xf>
    <xf numFmtId="0" fontId="6" fillId="2" borderId="19" xfId="0" applyFont="1" applyFill="1" applyBorder="1" applyAlignment="1">
      <alignment vertical="top"/>
    </xf>
    <xf numFmtId="0" fontId="6" fillId="2" borderId="20" xfId="0" applyFont="1" applyFill="1" applyBorder="1" applyAlignment="1">
      <alignment vertical="top"/>
    </xf>
    <xf numFmtId="0" fontId="6" fillId="3" borderId="30" xfId="0" applyFont="1" applyFill="1" applyBorder="1" applyAlignment="1" applyProtection="1">
      <alignment vertical="top"/>
      <protection locked="0"/>
    </xf>
    <xf numFmtId="0" fontId="6" fillId="2" borderId="24" xfId="0" applyFont="1" applyFill="1" applyBorder="1" applyAlignment="1">
      <alignment vertical="top"/>
    </xf>
    <xf numFmtId="0" fontId="6" fillId="2" borderId="25" xfId="0" applyFont="1" applyFill="1" applyBorder="1" applyAlignment="1">
      <alignment vertical="top"/>
    </xf>
    <xf numFmtId="0" fontId="6" fillId="2" borderId="27" xfId="0" applyFont="1" applyFill="1" applyBorder="1" applyAlignment="1">
      <alignment vertical="top"/>
    </xf>
    <xf numFmtId="0" fontId="6" fillId="2" borderId="3" xfId="0" applyFont="1" applyFill="1" applyBorder="1" applyAlignment="1">
      <alignment horizontal="center" vertical="top"/>
    </xf>
    <xf numFmtId="2" fontId="20" fillId="2" borderId="3" xfId="0" applyNumberFormat="1" applyFont="1" applyFill="1" applyBorder="1" applyAlignment="1">
      <alignment horizontal="center" vertical="top"/>
    </xf>
    <xf numFmtId="0" fontId="20" fillId="2" borderId="3" xfId="0" applyFont="1" applyFill="1" applyBorder="1" applyAlignment="1">
      <alignment horizontal="center" vertical="top"/>
    </xf>
    <xf numFmtId="0" fontId="21" fillId="0" borderId="0" xfId="0" applyFont="1" applyAlignment="1">
      <alignment horizontal="left" vertical="top"/>
    </xf>
    <xf numFmtId="0" fontId="22" fillId="0" borderId="0" xfId="0" applyFont="1" applyAlignment="1">
      <alignment vertical="top" wrapText="1"/>
    </xf>
    <xf numFmtId="0" fontId="23" fillId="0" borderId="34" xfId="0" applyFont="1" applyBorder="1"/>
    <xf numFmtId="3" fontId="24" fillId="0" borderId="0" xfId="0" applyNumberFormat="1" applyFont="1"/>
    <xf numFmtId="0" fontId="24" fillId="0" borderId="0" xfId="0" applyFont="1"/>
    <xf numFmtId="0" fontId="25" fillId="0" borderId="34" xfId="0" applyFont="1" applyBorder="1"/>
    <xf numFmtId="0" fontId="25" fillId="7" borderId="34" xfId="0" applyFont="1" applyFill="1" applyBorder="1"/>
    <xf numFmtId="0" fontId="23" fillId="0" borderId="0" xfId="0" applyFont="1"/>
    <xf numFmtId="0" fontId="25" fillId="0" borderId="0" xfId="0" applyFont="1" applyAlignment="1">
      <alignment horizontal="center" vertical="top"/>
    </xf>
    <xf numFmtId="0" fontId="26" fillId="0" borderId="0" xfId="0" applyFont="1" applyAlignment="1">
      <alignment vertical="top" wrapText="1"/>
    </xf>
    <xf numFmtId="0" fontId="16" fillId="2" borderId="2" xfId="0" applyFont="1" applyFill="1" applyBorder="1" applyAlignment="1">
      <alignment horizontal="center" vertical="top"/>
    </xf>
    <xf numFmtId="0" fontId="14" fillId="2" borderId="0" xfId="0" applyFont="1" applyFill="1" applyAlignment="1">
      <alignment horizontal="center" vertical="top"/>
    </xf>
    <xf numFmtId="0" fontId="14" fillId="2" borderId="5" xfId="0" applyFont="1" applyFill="1" applyBorder="1" applyAlignment="1">
      <alignment horizontal="center" vertical="top"/>
    </xf>
    <xf numFmtId="0" fontId="6" fillId="3" borderId="10" xfId="0" applyFont="1" applyFill="1" applyBorder="1" applyAlignment="1" applyProtection="1">
      <alignment horizontal="center" vertical="top"/>
      <protection locked="0"/>
    </xf>
    <xf numFmtId="0" fontId="6" fillId="3" borderId="11" xfId="0" applyFont="1" applyFill="1" applyBorder="1" applyAlignment="1" applyProtection="1">
      <alignment horizontal="center" vertical="top"/>
      <protection locked="0"/>
    </xf>
    <xf numFmtId="0" fontId="14" fillId="2" borderId="4" xfId="0" applyFont="1" applyFill="1" applyBorder="1" applyAlignment="1">
      <alignment horizontal="center" vertical="top"/>
    </xf>
    <xf numFmtId="0" fontId="6" fillId="2" borderId="17" xfId="0" applyFont="1" applyFill="1" applyBorder="1" applyAlignment="1">
      <alignment horizontal="left" vertical="top"/>
    </xf>
    <xf numFmtId="0" fontId="6" fillId="2" borderId="21" xfId="0" applyFont="1" applyFill="1" applyBorder="1" applyAlignment="1">
      <alignment horizontal="left" vertical="top"/>
    </xf>
    <xf numFmtId="0" fontId="6" fillId="2" borderId="4" xfId="0" applyFont="1" applyFill="1" applyBorder="1" applyAlignment="1">
      <alignment horizontal="center" vertical="top"/>
    </xf>
    <xf numFmtId="0" fontId="6" fillId="2" borderId="5" xfId="0" applyFont="1" applyFill="1" applyBorder="1" applyAlignment="1">
      <alignment horizontal="center" vertical="top"/>
    </xf>
    <xf numFmtId="0" fontId="6" fillId="2" borderId="12" xfId="0" applyFont="1" applyFill="1" applyBorder="1" applyAlignment="1">
      <alignment horizontal="center" vertical="top"/>
    </xf>
    <xf numFmtId="0" fontId="6" fillId="2" borderId="13" xfId="0" applyFont="1" applyFill="1" applyBorder="1" applyAlignment="1">
      <alignment horizontal="center" vertical="top"/>
    </xf>
    <xf numFmtId="0" fontId="6" fillId="3" borderId="9" xfId="0" applyFont="1" applyFill="1" applyBorder="1" applyAlignment="1" applyProtection="1">
      <alignment horizontal="left" vertical="top"/>
      <protection locked="0"/>
    </xf>
    <xf numFmtId="0" fontId="6" fillId="3" borderId="7" xfId="0" applyFont="1" applyFill="1" applyBorder="1" applyAlignment="1" applyProtection="1">
      <alignment horizontal="center" vertical="top"/>
      <protection locked="0"/>
    </xf>
    <xf numFmtId="0" fontId="6" fillId="3" borderId="8" xfId="0" applyFont="1" applyFill="1" applyBorder="1" applyAlignment="1" applyProtection="1">
      <alignment horizontal="center" vertical="top"/>
      <protection locked="0"/>
    </xf>
    <xf numFmtId="0" fontId="6" fillId="3" borderId="6" xfId="0" applyFont="1" applyFill="1" applyBorder="1" applyAlignment="1" applyProtection="1">
      <alignment horizontal="left" vertical="top"/>
      <protection locked="0"/>
    </xf>
    <xf numFmtId="0" fontId="6" fillId="3" borderId="2" xfId="0" applyFont="1" applyFill="1" applyBorder="1" applyAlignment="1" applyProtection="1">
      <alignment vertical="top"/>
      <protection locked="0"/>
    </xf>
    <xf numFmtId="0" fontId="6" fillId="2" borderId="1" xfId="0" applyFont="1" applyFill="1" applyBorder="1" applyAlignment="1">
      <alignment horizontal="left" vertical="top"/>
    </xf>
    <xf numFmtId="0" fontId="12" fillId="2" borderId="2" xfId="0" applyFont="1" applyFill="1" applyBorder="1" applyAlignment="1">
      <alignment horizontal="center" vertical="top"/>
    </xf>
    <xf numFmtId="0" fontId="6" fillId="2" borderId="22" xfId="0" applyFont="1" applyFill="1" applyBorder="1" applyAlignment="1">
      <alignment vertical="top"/>
    </xf>
    <xf numFmtId="0" fontId="6" fillId="2" borderId="1" xfId="0" applyFont="1" applyFill="1" applyBorder="1" applyAlignment="1">
      <alignment vertical="top"/>
    </xf>
    <xf numFmtId="0" fontId="6" fillId="2" borderId="23" xfId="0" applyFont="1" applyFill="1" applyBorder="1" applyAlignment="1">
      <alignment vertical="top"/>
    </xf>
    <xf numFmtId="0" fontId="19" fillId="3" borderId="26" xfId="0" applyFont="1" applyFill="1" applyBorder="1" applyAlignment="1" applyProtection="1">
      <alignment vertical="top"/>
      <protection locked="0"/>
    </xf>
    <xf numFmtId="0" fontId="6" fillId="2" borderId="0" xfId="0" applyFont="1" applyFill="1" applyAlignment="1">
      <alignment vertical="top"/>
    </xf>
    <xf numFmtId="0" fontId="19" fillId="3" borderId="28" xfId="0" applyFont="1" applyFill="1" applyBorder="1" applyAlignment="1" applyProtection="1">
      <alignment vertical="top"/>
      <protection locked="0"/>
    </xf>
    <xf numFmtId="0" fontId="19" fillId="2" borderId="26" xfId="0" applyFont="1" applyFill="1" applyBorder="1" applyAlignment="1">
      <alignment vertical="top"/>
    </xf>
    <xf numFmtId="0" fontId="19" fillId="3" borderId="31" xfId="0" applyFont="1" applyFill="1" applyBorder="1" applyAlignment="1" applyProtection="1">
      <alignment vertical="top"/>
      <protection locked="0"/>
    </xf>
    <xf numFmtId="0" fontId="19" fillId="3" borderId="32" xfId="0" applyFont="1" applyFill="1" applyBorder="1" applyAlignment="1" applyProtection="1">
      <alignment vertical="top"/>
      <protection locked="0"/>
    </xf>
    <xf numFmtId="0" fontId="19" fillId="3" borderId="33" xfId="0" applyFont="1" applyFill="1" applyBorder="1" applyAlignment="1" applyProtection="1">
      <alignment vertical="top"/>
      <protection locked="0"/>
    </xf>
  </cellXfs>
  <cellStyles count="1">
    <cellStyle name="Normal" xfId="0" builtinId="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228602</xdr:colOff>
      <xdr:row>0</xdr:row>
      <xdr:rowOff>66676</xdr:rowOff>
    </xdr:from>
    <xdr:to>
      <xdr:col>1</xdr:col>
      <xdr:colOff>380999</xdr:colOff>
      <xdr:row>3</xdr:row>
      <xdr:rowOff>117063</xdr:rowOff>
    </xdr:to>
    <xdr:pic>
      <xdr:nvPicPr>
        <xdr:cNvPr id="2" name="Image 1" descr="(Image JPEG, 2362x3260 pixels) - Redimensionnée (24%).jpe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228602" y="66676"/>
          <a:ext cx="533397" cy="736187"/>
        </a:xfrm>
        <a:prstGeom prst="rect">
          <a:avLst/>
        </a:prstGeom>
      </xdr:spPr>
    </xdr:pic>
    <xdr:clientData/>
  </xdr:twoCellAnchor>
  <xdr:twoCellAnchor editAs="oneCell">
    <xdr:from>
      <xdr:col>15</xdr:col>
      <xdr:colOff>238127</xdr:colOff>
      <xdr:row>0</xdr:row>
      <xdr:rowOff>66676</xdr:rowOff>
    </xdr:from>
    <xdr:to>
      <xdr:col>17</xdr:col>
      <xdr:colOff>20954</xdr:colOff>
      <xdr:row>3</xdr:row>
      <xdr:rowOff>117063</xdr:rowOff>
    </xdr:to>
    <xdr:pic>
      <xdr:nvPicPr>
        <xdr:cNvPr id="4" name="Image 3" descr="(Image JPEG, 2362x3260 pixels) - Redimensionnée (24%).jpe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5953127" y="66676"/>
          <a:ext cx="533397" cy="736187"/>
        </a:xfrm>
        <a:prstGeom prst="rect">
          <a:avLst/>
        </a:prstGeom>
      </xdr:spPr>
    </xdr:pic>
    <xdr:clientData/>
  </xdr:twoCellAnchor>
  <xdr:twoCellAnchor editAs="oneCell">
    <xdr:from>
      <xdr:col>31</xdr:col>
      <xdr:colOff>19052</xdr:colOff>
      <xdr:row>0</xdr:row>
      <xdr:rowOff>85726</xdr:rowOff>
    </xdr:from>
    <xdr:to>
      <xdr:col>31</xdr:col>
      <xdr:colOff>552449</xdr:colOff>
      <xdr:row>3</xdr:row>
      <xdr:rowOff>136113</xdr:rowOff>
    </xdr:to>
    <xdr:pic>
      <xdr:nvPicPr>
        <xdr:cNvPr id="6" name="Image 5" descr="(Image JPEG, 2362x3260 pixels) - Redimensionnée (24%).jpe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stretch>
          <a:fillRect/>
        </a:stretch>
      </xdr:blipFill>
      <xdr:spPr>
        <a:xfrm>
          <a:off x="11668127" y="85726"/>
          <a:ext cx="533397" cy="736187"/>
        </a:xfrm>
        <a:prstGeom prst="rect">
          <a:avLst/>
        </a:prstGeom>
      </xdr:spPr>
    </xdr:pic>
    <xdr:clientData/>
  </xdr:twoCellAnchor>
  <xdr:twoCellAnchor editAs="oneCell">
    <xdr:from>
      <xdr:col>47</xdr:col>
      <xdr:colOff>19052</xdr:colOff>
      <xdr:row>0</xdr:row>
      <xdr:rowOff>85726</xdr:rowOff>
    </xdr:from>
    <xdr:to>
      <xdr:col>47</xdr:col>
      <xdr:colOff>552449</xdr:colOff>
      <xdr:row>3</xdr:row>
      <xdr:rowOff>136113</xdr:rowOff>
    </xdr:to>
    <xdr:pic>
      <xdr:nvPicPr>
        <xdr:cNvPr id="8" name="Image 7" descr="(Image JPEG, 2362x3260 pixels) - Redimensionnée (24%).jpeg">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stretch>
          <a:fillRect/>
        </a:stretch>
      </xdr:blipFill>
      <xdr:spPr>
        <a:xfrm>
          <a:off x="11763377" y="85726"/>
          <a:ext cx="533397" cy="7361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228601</xdr:colOff>
      <xdr:row>12</xdr:row>
      <xdr:rowOff>85725</xdr:rowOff>
    </xdr:from>
    <xdr:to>
      <xdr:col>17</xdr:col>
      <xdr:colOff>171451</xdr:colOff>
      <xdr:row>61</xdr:row>
      <xdr:rowOff>152400</xdr:rowOff>
    </xdr:to>
    <xdr:sp macro="" textlink="">
      <xdr:nvSpPr>
        <xdr:cNvPr id="2" name="ZoneTexte 1">
          <a:extLst>
            <a:ext uri="{FF2B5EF4-FFF2-40B4-BE49-F238E27FC236}">
              <a16:creationId xmlns:a16="http://schemas.microsoft.com/office/drawing/2014/main" id="{00000000-0008-0000-0200-000002000000}"/>
            </a:ext>
          </a:extLst>
        </xdr:cNvPr>
        <xdr:cNvSpPr txBox="1"/>
      </xdr:nvSpPr>
      <xdr:spPr>
        <a:xfrm>
          <a:off x="7848601" y="2181225"/>
          <a:ext cx="5276850" cy="9401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BE" sz="1100" b="1">
              <a:solidFill>
                <a:schemeClr val="dk1"/>
              </a:solidFill>
              <a:latin typeface="+mn-lt"/>
              <a:ea typeface="+mn-ea"/>
              <a:cs typeface="+mn-cs"/>
            </a:rPr>
            <a:t>Comment procéder</a:t>
          </a:r>
          <a:r>
            <a:rPr lang="fr-BE" sz="1100" b="1" baseline="0">
              <a:solidFill>
                <a:schemeClr val="dk1"/>
              </a:solidFill>
              <a:latin typeface="+mn-lt"/>
              <a:ea typeface="+mn-ea"/>
              <a:cs typeface="+mn-cs"/>
            </a:rPr>
            <a:t> avec le fichier Excel ...   </a:t>
          </a:r>
          <a:r>
            <a:rPr lang="fr-BE" sz="1100" baseline="0">
              <a:solidFill>
                <a:schemeClr val="dk1"/>
              </a:solidFill>
              <a:latin typeface="+mn-lt"/>
              <a:ea typeface="+mn-ea"/>
              <a:cs typeface="+mn-cs"/>
            </a:rPr>
            <a:t>		1</a:t>
          </a:r>
          <a:endParaRPr lang="fr-BE" sz="1400"/>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r>
            <a:rPr lang="fr-BE" sz="1100">
              <a:solidFill>
                <a:schemeClr val="dk1"/>
              </a:solidFill>
              <a:latin typeface="+mn-lt"/>
              <a:ea typeface="+mn-ea"/>
              <a:cs typeface="+mn-cs"/>
            </a:rPr>
            <a:t>Le fichier a</a:t>
          </a:r>
          <a:r>
            <a:rPr lang="fr-BE" sz="1100" baseline="0">
              <a:solidFill>
                <a:schemeClr val="dk1"/>
              </a:solidFill>
              <a:latin typeface="+mn-lt"/>
              <a:ea typeface="+mn-ea"/>
              <a:cs typeface="+mn-cs"/>
            </a:rPr>
            <a:t> été créé en Excel 2007.  Il </a:t>
          </a:r>
          <a:r>
            <a:rPr lang="fr-BE" sz="1100">
              <a:solidFill>
                <a:schemeClr val="dk1"/>
              </a:solidFill>
              <a:latin typeface="+mn-lt"/>
              <a:ea typeface="+mn-ea"/>
              <a:cs typeface="+mn-cs"/>
            </a:rPr>
            <a:t>contient trois onglets</a:t>
          </a:r>
          <a:r>
            <a:rPr lang="fr-BE" sz="1100" baseline="0">
              <a:solidFill>
                <a:schemeClr val="dk1"/>
              </a:solidFill>
              <a:latin typeface="+mn-lt"/>
              <a:ea typeface="+mn-ea"/>
              <a:cs typeface="+mn-cs"/>
            </a:rPr>
            <a:t>, dont celui-ci, où tous les calculs ont été réalisés par des fonctions et formules standards disponibles dans l'application classique.  Ceci permet de garantir une meilleure utilisation de l'outil de bureautique.  Les  cellules des trois onglets sont  "verrouillées" pour réduire les risques d'erreur ou d'effacement inoppinés.</a:t>
          </a:r>
          <a:endParaRPr lang="fr-BE" sz="1400"/>
        </a:p>
        <a:p>
          <a:pPr fontAlgn="base"/>
          <a:endParaRPr lang="fr-BE" sz="1100" baseline="0">
            <a:solidFill>
              <a:schemeClr val="dk1"/>
            </a:solidFill>
            <a:latin typeface="+mn-lt"/>
            <a:ea typeface="+mn-ea"/>
            <a:cs typeface="+mn-cs"/>
          </a:endParaRPr>
        </a:p>
        <a:p>
          <a:r>
            <a:rPr lang="fr-BE" sz="1100" baseline="0">
              <a:solidFill>
                <a:schemeClr val="dk1"/>
              </a:solidFill>
              <a:latin typeface="+mn-lt"/>
              <a:ea typeface="+mn-ea"/>
              <a:cs typeface="+mn-cs"/>
            </a:rPr>
            <a:t>1.  Le premier onglet intitulé "</a:t>
          </a:r>
          <a:r>
            <a:rPr lang="fr-BE" sz="1100" b="1" baseline="0">
              <a:solidFill>
                <a:schemeClr val="dk1"/>
              </a:solidFill>
              <a:latin typeface="+mn-lt"/>
              <a:ea typeface="+mn-ea"/>
              <a:cs typeface="+mn-cs"/>
            </a:rPr>
            <a:t>valeurs</a:t>
          </a:r>
          <a:r>
            <a:rPr lang="fr-BE" sz="1100" baseline="0">
              <a:solidFill>
                <a:schemeClr val="dk1"/>
              </a:solidFill>
              <a:latin typeface="+mn-lt"/>
              <a:ea typeface="+mn-ea"/>
              <a:cs typeface="+mn-cs"/>
            </a:rPr>
            <a:t>" est l'endroit où vous pourrez introduire des données qui  caractérisent votre situation.  Pour ce faire les zones de cellules "blanches" sont libres (déverouillées) pour y encoder des informations.</a:t>
          </a:r>
          <a:endParaRPr lang="fr-BE" sz="1400"/>
        </a:p>
        <a:p>
          <a:r>
            <a:rPr lang="fr-BE" sz="1100" baseline="0">
              <a:solidFill>
                <a:schemeClr val="dk1"/>
              </a:solidFill>
              <a:latin typeface="+mn-lt"/>
              <a:ea typeface="+mn-ea"/>
              <a:cs typeface="+mn-cs"/>
            </a:rPr>
            <a:t>Dans certains cas les cellules blanches permettent de sélectionner une valeur parmi une liste de valeurs candidates.</a:t>
          </a:r>
          <a:endParaRPr lang="fr-BE" sz="1400"/>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r>
            <a:rPr lang="fr-BE" sz="1100" i="1" baseline="0">
              <a:solidFill>
                <a:schemeClr val="dk1"/>
              </a:solidFill>
              <a:latin typeface="+mn-lt"/>
              <a:ea typeface="+mn-ea"/>
              <a:cs typeface="+mn-cs"/>
            </a:rPr>
            <a:t>Par exemple ci-dessus pour sélectionner votre commune.  (Cliquer dans la cellule et une petite flèche apparaît au côté droit de la cellule.  L'activer par un click ouvre la liste déroulante où vous pouvez sélectionner votre choix.)</a:t>
          </a:r>
          <a:endParaRPr lang="fr-BE" sz="1400"/>
        </a:p>
        <a:p>
          <a:pPr fontAlgn="base"/>
          <a:endParaRPr lang="fr-BE" sz="1100" baseline="0">
            <a:solidFill>
              <a:schemeClr val="dk1"/>
            </a:solidFill>
            <a:latin typeface="+mn-lt"/>
            <a:ea typeface="+mn-ea"/>
            <a:cs typeface="+mn-cs"/>
          </a:endParaRPr>
        </a:p>
        <a:p>
          <a:r>
            <a:rPr lang="fr-BE" sz="1100" baseline="0">
              <a:solidFill>
                <a:schemeClr val="dk1"/>
              </a:solidFill>
              <a:latin typeface="+mn-lt"/>
              <a:ea typeface="+mn-ea"/>
              <a:cs typeface="+mn-cs"/>
            </a:rPr>
            <a:t>Etape 1.  =&gt; </a:t>
          </a:r>
          <a:r>
            <a:rPr lang="fr-BE" sz="1100" b="1" baseline="0">
              <a:solidFill>
                <a:schemeClr val="dk1"/>
              </a:solidFill>
              <a:latin typeface="+mn-lt"/>
              <a:ea typeface="+mn-ea"/>
              <a:cs typeface="+mn-cs"/>
            </a:rPr>
            <a:t>Sélectionner votre commune</a:t>
          </a:r>
          <a:r>
            <a:rPr lang="fr-BE" sz="1100" baseline="0">
              <a:solidFill>
                <a:schemeClr val="dk1"/>
              </a:solidFill>
              <a:latin typeface="+mn-lt"/>
              <a:ea typeface="+mn-ea"/>
              <a:cs typeface="+mn-cs"/>
            </a:rPr>
            <a:t>.  Cela déclenche la recherche des chiffres de population de référence (01/01/2024) tels que publiés au Moniteur Belge pour les élections.    </a:t>
          </a:r>
          <a:endParaRPr lang="fr-BE" sz="1400"/>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pPr fontAlgn="base"/>
          <a:endParaRPr lang="fr-BE" sz="1100" baseline="0">
            <a:solidFill>
              <a:schemeClr val="dk1"/>
            </a:solidFill>
            <a:latin typeface="+mn-lt"/>
            <a:ea typeface="+mn-ea"/>
            <a:cs typeface="+mn-cs"/>
          </a:endParaRPr>
        </a:p>
        <a:p>
          <a:endParaRPr lang="fr-BE" sz="1100">
            <a:solidFill>
              <a:schemeClr val="dk1"/>
            </a:solidFill>
            <a:latin typeface="+mn-lt"/>
            <a:ea typeface="+mn-ea"/>
            <a:cs typeface="+mn-cs"/>
          </a:endParaRPr>
        </a:p>
        <a:p>
          <a:endParaRPr lang="fr-BE" sz="1100">
            <a:solidFill>
              <a:schemeClr val="dk1"/>
            </a:solidFill>
            <a:latin typeface="+mn-lt"/>
            <a:ea typeface="+mn-ea"/>
            <a:cs typeface="+mn-cs"/>
          </a:endParaRPr>
        </a:p>
        <a:p>
          <a:endParaRPr lang="fr-BE" sz="1100">
            <a:solidFill>
              <a:schemeClr val="dk1"/>
            </a:solidFill>
            <a:latin typeface="+mn-lt"/>
            <a:ea typeface="+mn-ea"/>
            <a:cs typeface="+mn-cs"/>
          </a:endParaRPr>
        </a:p>
        <a:p>
          <a:r>
            <a:rPr lang="fr-BE" sz="1100">
              <a:solidFill>
                <a:schemeClr val="dk1"/>
              </a:solidFill>
              <a:latin typeface="+mn-lt"/>
              <a:ea typeface="+mn-ea"/>
              <a:cs typeface="+mn-cs"/>
            </a:rPr>
            <a:t>Indiquez </a:t>
          </a:r>
          <a:r>
            <a:rPr lang="fr-BE" sz="1100" baseline="0">
              <a:solidFill>
                <a:schemeClr val="dk1"/>
              </a:solidFill>
              <a:latin typeface="+mn-lt"/>
              <a:ea typeface="+mn-ea"/>
              <a:cs typeface="+mn-cs"/>
            </a:rPr>
            <a:t>s'il existe un </a:t>
          </a:r>
          <a:r>
            <a:rPr lang="fr-BE" sz="1100" b="1" baseline="0">
              <a:solidFill>
                <a:schemeClr val="dk1"/>
              </a:solidFill>
              <a:latin typeface="+mn-lt"/>
              <a:ea typeface="+mn-ea"/>
              <a:cs typeface="+mn-cs"/>
            </a:rPr>
            <a:t>pacte de majorité </a:t>
          </a:r>
          <a:r>
            <a:rPr lang="fr-BE" sz="1100" baseline="0">
              <a:solidFill>
                <a:schemeClr val="dk1"/>
              </a:solidFill>
              <a:latin typeface="+mn-lt"/>
              <a:ea typeface="+mn-ea"/>
              <a:cs typeface="+mn-cs"/>
            </a:rPr>
            <a:t>par "oui", "non" ou en sélectionnant la réponse avec la liste déroulante, le </a:t>
          </a:r>
          <a:r>
            <a:rPr lang="fr-BE" sz="1100" b="1" baseline="0">
              <a:solidFill>
                <a:schemeClr val="dk1"/>
              </a:solidFill>
              <a:latin typeface="+mn-lt"/>
              <a:ea typeface="+mn-ea"/>
              <a:cs typeface="+mn-cs"/>
            </a:rPr>
            <a:t>nombre de sièges au Conseil communal </a:t>
          </a:r>
          <a:r>
            <a:rPr lang="fr-BE" sz="1100" baseline="0">
              <a:solidFill>
                <a:schemeClr val="dk1"/>
              </a:solidFill>
              <a:latin typeface="+mn-lt"/>
              <a:ea typeface="+mn-ea"/>
              <a:cs typeface="+mn-cs"/>
            </a:rPr>
            <a:t>pour votre commune s'affiche automatiquement.</a:t>
          </a:r>
          <a:endParaRPr lang="fr-BE" sz="1100">
            <a:solidFill>
              <a:schemeClr val="dk1"/>
            </a:solidFill>
            <a:latin typeface="+mn-lt"/>
            <a:ea typeface="+mn-ea"/>
            <a:cs typeface="+mn-cs"/>
          </a:endParaRPr>
        </a:p>
      </xdr:txBody>
    </xdr:sp>
    <xdr:clientData/>
  </xdr:twoCellAnchor>
  <xdr:twoCellAnchor editAs="oneCell">
    <xdr:from>
      <xdr:col>0</xdr:col>
      <xdr:colOff>57150</xdr:colOff>
      <xdr:row>14</xdr:row>
      <xdr:rowOff>95251</xdr:rowOff>
    </xdr:from>
    <xdr:to>
      <xdr:col>6</xdr:col>
      <xdr:colOff>718261</xdr:colOff>
      <xdr:row>22</xdr:row>
      <xdr:rowOff>19050</xdr:rowOff>
    </xdr:to>
    <xdr:pic>
      <xdr:nvPicPr>
        <xdr:cNvPr id="3" name="Image 2" descr="Clipboard10.jp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stretch>
          <a:fillRect/>
        </a:stretch>
      </xdr:blipFill>
      <xdr:spPr>
        <a:xfrm>
          <a:off x="57150" y="2571751"/>
          <a:ext cx="5233111" cy="1447800"/>
        </a:xfrm>
        <a:prstGeom prst="rect">
          <a:avLst/>
        </a:prstGeom>
      </xdr:spPr>
    </xdr:pic>
    <xdr:clientData/>
  </xdr:twoCellAnchor>
  <xdr:twoCellAnchor>
    <xdr:from>
      <xdr:col>16</xdr:col>
      <xdr:colOff>85725</xdr:colOff>
      <xdr:row>1</xdr:row>
      <xdr:rowOff>85725</xdr:rowOff>
    </xdr:from>
    <xdr:to>
      <xdr:col>23</xdr:col>
      <xdr:colOff>19050</xdr:colOff>
      <xdr:row>51</xdr:row>
      <xdr:rowOff>161925</xdr:rowOff>
    </xdr:to>
    <xdr:sp macro="" textlink="">
      <xdr:nvSpPr>
        <xdr:cNvPr id="5" name="ZoneTexte 4">
          <a:extLst>
            <a:ext uri="{FF2B5EF4-FFF2-40B4-BE49-F238E27FC236}">
              <a16:creationId xmlns:a16="http://schemas.microsoft.com/office/drawing/2014/main" id="{00000000-0008-0000-0200-000005000000}"/>
            </a:ext>
          </a:extLst>
        </xdr:cNvPr>
        <xdr:cNvSpPr txBox="1"/>
      </xdr:nvSpPr>
      <xdr:spPr>
        <a:xfrm>
          <a:off x="12277725" y="276225"/>
          <a:ext cx="5267325" cy="941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BE" sz="1100"/>
            <a:t>2</a:t>
          </a:r>
        </a:p>
        <a:p>
          <a:r>
            <a:rPr lang="fr-BE" sz="1100" u="sng"/>
            <a:t>Nota</a:t>
          </a:r>
          <a:r>
            <a:rPr lang="fr-BE" sz="1100"/>
            <a:t> :  Les cellules qui possèdent un triangle rouge dans le coin supérieur droit</a:t>
          </a:r>
          <a:r>
            <a:rPr lang="fr-BE" sz="1100" baseline="0"/>
            <a:t> affichent une petite note explicative lorsque on promène la souris sur celles-ci.  Le point d'interrogation signale l'existence d'une cellule dont la note apporte des précisions.</a:t>
          </a:r>
          <a:endParaRPr lang="fr-BE" sz="1100"/>
        </a:p>
        <a:p>
          <a:endParaRPr lang="fr-BE" sz="1100"/>
        </a:p>
        <a:p>
          <a:endParaRPr lang="fr-BE" sz="1100"/>
        </a:p>
        <a:p>
          <a:endParaRPr lang="fr-BE" sz="1100"/>
        </a:p>
        <a:p>
          <a:endParaRPr lang="fr-BE" sz="1100"/>
        </a:p>
        <a:p>
          <a:endParaRPr lang="fr-BE" sz="1100"/>
        </a:p>
        <a:p>
          <a:endParaRPr lang="fr-BE" sz="1100"/>
        </a:p>
        <a:p>
          <a:r>
            <a:rPr lang="fr-BE" sz="1100"/>
            <a:t>N'hésitez</a:t>
          </a:r>
          <a:r>
            <a:rPr lang="fr-BE" sz="1100" baseline="0"/>
            <a:t> pas à les utiliser.</a:t>
          </a:r>
          <a:endParaRPr lang="fr-BE" sz="1100"/>
        </a:p>
        <a:p>
          <a:endParaRPr lang="fr-BE" sz="1100"/>
        </a:p>
        <a:p>
          <a:endParaRPr lang="fr-BE" sz="1100"/>
        </a:p>
        <a:p>
          <a:endParaRPr lang="fr-BE" sz="1100"/>
        </a:p>
        <a:p>
          <a:r>
            <a:rPr lang="fr-BE" sz="1100"/>
            <a:t>Etape</a:t>
          </a:r>
          <a:r>
            <a:rPr lang="fr-BE" sz="1100" baseline="0"/>
            <a:t> 2.  =&gt; Dans les zones blanches en dessous, encodez sur chaque ligne:</a:t>
          </a:r>
        </a:p>
        <a:p>
          <a:r>
            <a:rPr lang="fr-BE" sz="1100" baseline="0"/>
            <a:t>- Dans la colonne "Listes en présence" les différentes listes qui se sont présentées aux </a:t>
          </a:r>
        </a:p>
        <a:p>
          <a:r>
            <a:rPr lang="fr-BE" sz="1100" baseline="0"/>
            <a:t>   élections.</a:t>
          </a:r>
        </a:p>
        <a:p>
          <a:r>
            <a:rPr lang="fr-BE" sz="1100" baseline="0"/>
            <a:t>- Dans la colonne "Sièges" le nombre de sièges qu'elles ont individuellement obtenu.</a:t>
          </a:r>
        </a:p>
        <a:p>
          <a:r>
            <a:rPr lang="fr-BE" sz="1100" baseline="0"/>
            <a:t>- Dans la colonne "Pacte" par un "oui" ou un "non" (ou sélectionnez la bonne réponse) </a:t>
          </a:r>
        </a:p>
        <a:p>
          <a:r>
            <a:rPr lang="fr-BE" sz="1100" baseline="0"/>
            <a:t>   celles qui font le cas échéant partie du pacte de majorité.</a:t>
          </a:r>
          <a:endParaRPr lang="fr-BE" sz="1100"/>
        </a:p>
        <a:p>
          <a:endParaRPr lang="fr-BE" sz="1100"/>
        </a:p>
        <a:p>
          <a:r>
            <a:rPr lang="fr-BE" sz="1100"/>
            <a:t>Notez</a:t>
          </a:r>
          <a:r>
            <a:rPr lang="fr-BE" sz="1100" baseline="0"/>
            <a:t> que sur la même ligne que "Nombre de conseillers communaux", une valeur de vérification "0 manque(nt)" signale si vous n'en avez pas oublié.  Cette vérification est réalisée sommairement par l'addition des valeurs dans la colonne "Sièges".  Donc soyez vigilants.</a:t>
          </a:r>
          <a:endParaRPr lang="fr-BE" sz="1100"/>
        </a:p>
        <a:p>
          <a:endParaRPr lang="fr-BE" sz="1100"/>
        </a:p>
        <a:p>
          <a:r>
            <a:rPr lang="fr-BE" sz="1100"/>
            <a:t>Etape 3.</a:t>
          </a:r>
          <a:r>
            <a:rPr lang="fr-BE" sz="1100" baseline="0"/>
            <a:t>  =&gt; Tous les calculs sont effectués automatiquement en fonction des méthodes  1 et 2 de calcul. (Méthode 1 = la méthode simple ou règle générale; méthode 2 = méthode supplétive prévue en cas de situation particulière de majorité.)   La colonne "Vous" permet d'effectuer des simulations ou des propositions.  Les valeurs introduites dans cette colonne "Vous" n'influencent absolument pas les calculs.</a:t>
          </a:r>
        </a:p>
        <a:p>
          <a:endParaRPr lang="fr-BE" sz="1100" baseline="0"/>
        </a:p>
        <a:p>
          <a:r>
            <a:rPr lang="fr-BE" sz="1100" baseline="0"/>
            <a:t>Etape 4.  =&gt; Dans les parties 3 et 4 de la feuille, renseignez les informations demandées et relatives aux candidats retenus au Conseil de l'Action sociale.</a:t>
          </a:r>
        </a:p>
        <a:p>
          <a:endParaRPr lang="fr-BE" sz="1100" baseline="0"/>
        </a:p>
        <a:p>
          <a:r>
            <a:rPr lang="fr-BE" sz="1100" b="1" baseline="0"/>
            <a:t>NOTE</a:t>
          </a:r>
          <a:r>
            <a:rPr lang="fr-BE" sz="1100" baseline="0"/>
            <a:t> : Une </a:t>
          </a:r>
          <a:r>
            <a:rPr lang="fr-BE" sz="1100" b="1" baseline="0">
              <a:solidFill>
                <a:srgbClr val="FF0000"/>
              </a:solidFill>
            </a:rPr>
            <a:t>erreur</a:t>
          </a:r>
          <a:r>
            <a:rPr lang="fr-BE" sz="1100" baseline="0"/>
            <a:t> </a:t>
          </a:r>
          <a:r>
            <a:rPr lang="fr-BE" sz="1100">
              <a:solidFill>
                <a:schemeClr val="dk1"/>
              </a:solidFill>
              <a:latin typeface="+mn-lt"/>
              <a:ea typeface="+mn-ea"/>
              <a:cs typeface="+mn-cs"/>
            </a:rPr>
            <a:t>apparaît </a:t>
          </a:r>
          <a:r>
            <a:rPr lang="fr-BE" sz="1100" baseline="0"/>
            <a:t>dans le cas : </a:t>
          </a:r>
        </a:p>
        <a:p>
          <a:r>
            <a:rPr lang="fr-BE" sz="1100" baseline="0"/>
            <a:t>1.  D’un ballotage entre deux ou plusieurs listes lié aux décimales : le module de calcul ne permet pas  le calcul de l’attribution des sièges lorsqu’il y a plus de listes ayant vocation à avoir un siège que de sièges à pourvoir. Si, dans la colonne « Saff » apparaissent les valeurs « ERR », il y a lieu d’opérer la répartition des sièges restants de manière manuelle suivant les règles de dévolution prévues dans la loi organique.   Dans ce cas, la colonne  « VOUS » permet de simuler ou de renseigner une possibilité, sans altérer les calculs. </a:t>
          </a:r>
        </a:p>
        <a:p>
          <a:r>
            <a:rPr lang="fr-BE" sz="1100" baseline="0"/>
            <a:t>2.  Où une seule liste constitue le pacte de majorité  (hypothèse où un seul « oui » est mentionné dans la colonne pacte). Ne pas tenir compte du message d’erreur sauf si  dans la colonne « Saff » apparaissent les valeurs « ERR ». En ce cas, on appliquera la procédure prévue au 1.</a:t>
          </a:r>
          <a:endParaRPr lang="fr-BE" sz="1100"/>
        </a:p>
        <a:p>
          <a:endParaRPr lang="fr-BE" sz="1100"/>
        </a:p>
        <a:p>
          <a:r>
            <a:rPr lang="fr-BE" sz="1100" b="1"/>
            <a:t>NOTE</a:t>
          </a:r>
          <a:r>
            <a:rPr lang="fr-BE" sz="1100"/>
            <a:t> : La feuille excel fonctionne</a:t>
          </a:r>
          <a:r>
            <a:rPr lang="fr-BE" sz="1100" baseline="0"/>
            <a:t> pour des situations "normales".  Elle vous est fournie à titre d'aide pour les calculs de ventilation des sièges.  Les résultats dans vos communes peuvent induirent des situations, particulières, spécifiques et imprévisibles.  Aussi, n'hésitez pas dans ces cas à effectuer vous-mêmes la vérification arithmétique en fonction des indications qui vous ont été fournies lors des séances d'information.</a:t>
          </a:r>
          <a:endParaRPr lang="fr-BE" sz="1100"/>
        </a:p>
        <a:p>
          <a:endParaRPr lang="fr-BE" sz="1100"/>
        </a:p>
      </xdr:txBody>
    </xdr:sp>
    <xdr:clientData/>
  </xdr:twoCellAnchor>
  <xdr:twoCellAnchor editAs="oneCell">
    <xdr:from>
      <xdr:col>7</xdr:col>
      <xdr:colOff>142875</xdr:colOff>
      <xdr:row>5</xdr:row>
      <xdr:rowOff>114300</xdr:rowOff>
    </xdr:from>
    <xdr:to>
      <xdr:col>7</xdr:col>
      <xdr:colOff>733425</xdr:colOff>
      <xdr:row>7</xdr:row>
      <xdr:rowOff>185530</xdr:rowOff>
    </xdr:to>
    <xdr:pic>
      <xdr:nvPicPr>
        <xdr:cNvPr id="6" name="Image 5" descr="Clipboard02.jpg">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stretch>
          <a:fillRect/>
        </a:stretch>
      </xdr:blipFill>
      <xdr:spPr>
        <a:xfrm>
          <a:off x="5476875" y="876300"/>
          <a:ext cx="590550" cy="457200"/>
        </a:xfrm>
        <a:prstGeom prst="rect">
          <a:avLst/>
        </a:prstGeom>
      </xdr:spPr>
    </xdr:pic>
    <xdr:clientData/>
  </xdr:twoCellAnchor>
  <xdr:twoCellAnchor editAs="oneCell">
    <xdr:from>
      <xdr:col>8</xdr:col>
      <xdr:colOff>47625</xdr:colOff>
      <xdr:row>5</xdr:row>
      <xdr:rowOff>114300</xdr:rowOff>
    </xdr:from>
    <xdr:to>
      <xdr:col>9</xdr:col>
      <xdr:colOff>9525</xdr:colOff>
      <xdr:row>8</xdr:row>
      <xdr:rowOff>19050</xdr:rowOff>
    </xdr:to>
    <xdr:pic>
      <xdr:nvPicPr>
        <xdr:cNvPr id="7" name="Image 6" descr="Clipboard04.jpg">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3" cstate="print"/>
        <a:stretch>
          <a:fillRect/>
        </a:stretch>
      </xdr:blipFill>
      <xdr:spPr>
        <a:xfrm>
          <a:off x="6143625" y="876300"/>
          <a:ext cx="723900" cy="476250"/>
        </a:xfrm>
        <a:prstGeom prst="rect">
          <a:avLst/>
        </a:prstGeom>
      </xdr:spPr>
    </xdr:pic>
    <xdr:clientData/>
  </xdr:twoCellAnchor>
  <xdr:twoCellAnchor editAs="oneCell">
    <xdr:from>
      <xdr:col>9</xdr:col>
      <xdr:colOff>238125</xdr:colOff>
      <xdr:row>5</xdr:row>
      <xdr:rowOff>114300</xdr:rowOff>
    </xdr:from>
    <xdr:to>
      <xdr:col>13</xdr:col>
      <xdr:colOff>619125</xdr:colOff>
      <xdr:row>12</xdr:row>
      <xdr:rowOff>57150</xdr:rowOff>
    </xdr:to>
    <xdr:pic>
      <xdr:nvPicPr>
        <xdr:cNvPr id="8" name="Image 7" descr="Clipboard06.jpg">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4" cstate="print"/>
        <a:stretch>
          <a:fillRect/>
        </a:stretch>
      </xdr:blipFill>
      <xdr:spPr>
        <a:xfrm>
          <a:off x="7096125" y="876300"/>
          <a:ext cx="3429000" cy="1276350"/>
        </a:xfrm>
        <a:prstGeom prst="rect">
          <a:avLst/>
        </a:prstGeom>
      </xdr:spPr>
    </xdr:pic>
    <xdr:clientData/>
  </xdr:twoCellAnchor>
  <xdr:twoCellAnchor editAs="oneCell">
    <xdr:from>
      <xdr:col>3</xdr:col>
      <xdr:colOff>304800</xdr:colOff>
      <xdr:row>32</xdr:row>
      <xdr:rowOff>76200</xdr:rowOff>
    </xdr:from>
    <xdr:to>
      <xdr:col>10</xdr:col>
      <xdr:colOff>209550</xdr:colOff>
      <xdr:row>48</xdr:row>
      <xdr:rowOff>133350</xdr:rowOff>
    </xdr:to>
    <xdr:pic>
      <xdr:nvPicPr>
        <xdr:cNvPr id="9" name="Picture 3">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2590800" y="5981700"/>
          <a:ext cx="5238750" cy="3105150"/>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6">
    <wetp:webextensionref xmlns:r="http://schemas.openxmlformats.org/officeDocument/2006/relationships" r:id="rId1"/>
  </wetp:taskpane>
</wetp:taskpanes>
</file>

<file path=xl/webextensions/webextension1.xml><?xml version="1.0" encoding="utf-8"?>
<we:webextension xmlns:we="http://schemas.microsoft.com/office/webextensions/webextension/2010/11" id="{327DF493-A7C3-4DE0-A5C4-5C19B68C774A}">
  <we:reference id="8bc018e3-f345-40d4-8f1d-97951765d531" version="3.0.0.0" store="EXCatalog" storeType="EXCatalog"/>
  <we:alternateReferences>
    <we:reference id="WA104380862" version="3.0.0.0" store="fr-BE"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BK301"/>
  <sheetViews>
    <sheetView showGridLines="0" tabSelected="1" zoomScale="115" zoomScaleNormal="115" workbookViewId="0">
      <selection activeCell="H6" sqref="H6:O6"/>
    </sheetView>
  </sheetViews>
  <sheetFormatPr baseColWidth="10" defaultColWidth="11.44140625" defaultRowHeight="20.100000000000001" customHeight="1" x14ac:dyDescent="0.3"/>
  <cols>
    <col min="1" max="29" width="5.6640625" style="16" customWidth="1"/>
    <col min="30" max="30" width="7.109375" style="16" customWidth="1"/>
    <col min="31" max="31" width="3.33203125" style="16" customWidth="1"/>
    <col min="32" max="32" width="8.44140625" style="16" customWidth="1"/>
    <col min="33" max="37" width="5.6640625" style="16" customWidth="1"/>
    <col min="38" max="38" width="15.44140625" style="16" customWidth="1"/>
    <col min="39" max="39" width="21.5546875" style="16" customWidth="1"/>
    <col min="40" max="40" width="5.6640625" style="16" customWidth="1"/>
    <col min="41" max="41" width="5" style="16" customWidth="1"/>
    <col min="42" max="45" width="5.6640625" style="16" customWidth="1"/>
    <col min="46" max="46" width="1.5546875" style="16" customWidth="1"/>
    <col min="47" max="47" width="4.88671875" style="16" customWidth="1"/>
    <col min="48" max="48" width="12.109375" style="16" customWidth="1"/>
    <col min="49" max="49" width="9" style="16" customWidth="1"/>
    <col min="50" max="50" width="4.6640625" style="16" customWidth="1"/>
    <col min="51" max="51" width="5.88671875" style="16" customWidth="1"/>
    <col min="52" max="52" width="4.88671875" style="16" customWidth="1"/>
    <col min="53" max="53" width="5.109375" style="16" customWidth="1"/>
    <col min="54" max="54" width="12.33203125" style="16" customWidth="1"/>
    <col min="55" max="61" width="5.5546875" style="16" customWidth="1"/>
    <col min="62" max="16384" width="11.44140625" style="16"/>
  </cols>
  <sheetData>
    <row r="1" spans="1:63" s="22" customFormat="1" ht="18" customHeight="1" x14ac:dyDescent="0.3">
      <c r="C1" s="23" t="s">
        <v>5</v>
      </c>
      <c r="R1" s="23" t="s">
        <v>5</v>
      </c>
      <c r="AG1" s="23" t="s">
        <v>5</v>
      </c>
      <c r="AW1" s="23" t="s">
        <v>5</v>
      </c>
    </row>
    <row r="2" spans="1:63" s="22" customFormat="1" ht="18" customHeight="1" x14ac:dyDescent="0.25">
      <c r="C2" s="24"/>
      <c r="D2" s="25"/>
      <c r="E2" s="25"/>
      <c r="F2" s="25"/>
      <c r="G2" s="25"/>
      <c r="H2" s="25"/>
      <c r="I2" s="25"/>
      <c r="J2" s="25"/>
      <c r="K2" s="25"/>
      <c r="L2" s="25"/>
      <c r="M2" s="25"/>
      <c r="R2" s="24"/>
      <c r="S2" s="25"/>
      <c r="T2" s="25"/>
      <c r="U2" s="25"/>
      <c r="V2" s="25"/>
      <c r="W2" s="25"/>
      <c r="X2" s="25"/>
      <c r="Y2" s="25"/>
      <c r="Z2" s="25"/>
      <c r="AA2" s="25"/>
      <c r="AB2" s="25"/>
      <c r="AG2" s="24"/>
      <c r="AH2" s="25"/>
      <c r="AI2" s="25"/>
      <c r="AJ2" s="25"/>
      <c r="AK2" s="25"/>
      <c r="AL2" s="25"/>
      <c r="AM2" s="25"/>
      <c r="AN2" s="25"/>
      <c r="AO2" s="25"/>
      <c r="AP2" s="25"/>
      <c r="AQ2" s="25"/>
      <c r="AW2" s="24"/>
      <c r="AX2" s="25"/>
      <c r="AY2" s="25"/>
      <c r="AZ2" s="25"/>
      <c r="BA2" s="25"/>
      <c r="BB2" s="25"/>
      <c r="BC2" s="25"/>
      <c r="BD2" s="25"/>
      <c r="BE2" s="25"/>
      <c r="BF2" s="25"/>
      <c r="BG2" s="25"/>
    </row>
    <row r="3" spans="1:63" s="22" customFormat="1" ht="18" customHeight="1" x14ac:dyDescent="0.25">
      <c r="C3" s="24"/>
      <c r="D3" s="25"/>
      <c r="E3" s="25"/>
      <c r="F3" s="25"/>
      <c r="G3" s="25"/>
      <c r="H3" s="25"/>
      <c r="I3" s="25"/>
      <c r="J3" s="25"/>
      <c r="K3" s="25"/>
      <c r="L3" s="25"/>
      <c r="M3" s="25"/>
      <c r="R3" s="24"/>
      <c r="S3" s="25"/>
      <c r="T3" s="25"/>
      <c r="U3" s="25"/>
      <c r="V3" s="25"/>
      <c r="W3" s="25"/>
      <c r="X3" s="25"/>
      <c r="Y3" s="25"/>
      <c r="Z3" s="25"/>
      <c r="AA3" s="25"/>
      <c r="AB3" s="25"/>
      <c r="AG3" s="24"/>
      <c r="AH3" s="25"/>
      <c r="AI3" s="25"/>
      <c r="AJ3" s="25"/>
      <c r="AK3" s="25"/>
      <c r="AL3" s="25"/>
      <c r="AM3" s="25"/>
      <c r="AN3" s="25"/>
      <c r="AO3" s="25"/>
      <c r="AP3" s="25"/>
      <c r="AQ3" s="25"/>
      <c r="AW3" s="24"/>
      <c r="AX3" s="25"/>
      <c r="AY3" s="25"/>
      <c r="AZ3" s="25"/>
      <c r="BA3" s="25"/>
      <c r="BB3" s="25"/>
      <c r="BC3" s="25"/>
      <c r="BD3" s="25"/>
      <c r="BE3" s="25"/>
      <c r="BF3" s="25"/>
      <c r="BG3" s="25"/>
    </row>
    <row r="4" spans="1:63" s="22" customFormat="1" ht="18" customHeight="1" x14ac:dyDescent="0.3">
      <c r="D4" s="26"/>
      <c r="E4" s="26"/>
      <c r="F4" s="26"/>
      <c r="G4" s="26"/>
      <c r="H4" s="26"/>
      <c r="I4" s="26"/>
      <c r="N4" s="27">
        <v>2024</v>
      </c>
      <c r="O4" s="28">
        <v>1</v>
      </c>
      <c r="S4" s="26"/>
      <c r="T4" s="26"/>
      <c r="U4" s="26"/>
      <c r="V4" s="26"/>
      <c r="W4" s="26"/>
      <c r="X4" s="26"/>
      <c r="AC4" s="27">
        <v>2024</v>
      </c>
      <c r="AD4" s="28">
        <v>2</v>
      </c>
      <c r="AH4" s="26"/>
      <c r="AI4" s="26"/>
      <c r="AJ4" s="26"/>
      <c r="AK4" s="26"/>
      <c r="AL4" s="26"/>
      <c r="AM4" s="26"/>
      <c r="AR4" s="27">
        <v>2024</v>
      </c>
      <c r="AS4" s="28">
        <v>3</v>
      </c>
      <c r="AX4" s="26"/>
      <c r="AY4" s="26"/>
      <c r="AZ4" s="26"/>
      <c r="BA4" s="26"/>
      <c r="BB4" s="26"/>
      <c r="BC4" s="26"/>
      <c r="BH4" s="27">
        <v>2024</v>
      </c>
      <c r="BI4" s="28">
        <v>4</v>
      </c>
    </row>
    <row r="5" spans="1:63" ht="13.5" customHeight="1" x14ac:dyDescent="0.3">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row>
    <row r="6" spans="1:63" ht="24.9" customHeight="1" x14ac:dyDescent="0.3">
      <c r="A6" s="30" t="s">
        <v>0</v>
      </c>
      <c r="B6" s="31"/>
      <c r="C6" s="31"/>
      <c r="D6" s="31"/>
      <c r="E6" s="31"/>
      <c r="F6" s="31"/>
      <c r="G6" s="32" t="s">
        <v>306</v>
      </c>
      <c r="H6" s="96"/>
      <c r="I6" s="96"/>
      <c r="J6" s="96"/>
      <c r="K6" s="96"/>
      <c r="L6" s="96"/>
      <c r="M6" s="96"/>
      <c r="N6" s="96"/>
      <c r="O6" s="96"/>
      <c r="P6" s="29"/>
      <c r="Q6" s="29"/>
      <c r="R6" s="29"/>
      <c r="S6" s="29"/>
      <c r="T6" s="29"/>
      <c r="U6" s="33" t="str">
        <f>IF($Q$7=1,"Nombre de sièges dans le pacte de majorité : ","")</f>
        <v/>
      </c>
      <c r="V6" s="29"/>
      <c r="W6" s="29"/>
      <c r="X6" s="29"/>
      <c r="Y6" s="29"/>
      <c r="Z6" s="29"/>
      <c r="AA6" s="29"/>
      <c r="AB6" s="29"/>
      <c r="AC6" s="29"/>
      <c r="AD6" s="33" t="str">
        <f>IF($Q$7 =1,calculs!D29,"")</f>
        <v/>
      </c>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row>
    <row r="7" spans="1:63" ht="24.9" customHeight="1" x14ac:dyDescent="0.3">
      <c r="A7" s="34" t="s">
        <v>1</v>
      </c>
      <c r="B7" s="35"/>
      <c r="C7" s="35"/>
      <c r="D7" s="35"/>
      <c r="E7" s="36"/>
      <c r="F7" s="36"/>
      <c r="G7" s="37" t="s">
        <v>306</v>
      </c>
      <c r="H7" s="97" t="str">
        <f>IF($H$6&lt;&gt;"",VLOOKUP($H$6,$AV$46:$AW$301,2,FALSE),"")</f>
        <v/>
      </c>
      <c r="I7" s="97"/>
      <c r="J7" s="97"/>
      <c r="K7" s="36"/>
      <c r="L7" s="36"/>
      <c r="M7" s="36"/>
      <c r="N7" s="36"/>
      <c r="O7" s="36"/>
      <c r="P7" s="29"/>
      <c r="Q7" s="33">
        <f>IF(calculs!$D$29&gt;0,IF(calculs!$AG$29&lt;&gt;0,IF(calculs!AG29&gt;calculs!AH29,0,1),""),0)</f>
        <v>0</v>
      </c>
      <c r="R7" s="33"/>
      <c r="S7" s="33"/>
      <c r="T7" s="33"/>
      <c r="U7" s="38" t="str">
        <f>IF($Q$7=1,"Nombre de sièges dans l'opposition : ","")</f>
        <v/>
      </c>
      <c r="V7" s="33"/>
      <c r="W7" s="33"/>
      <c r="X7" s="33"/>
      <c r="Y7" s="33"/>
      <c r="Z7" s="33"/>
      <c r="AA7" s="29"/>
      <c r="AB7" s="29"/>
      <c r="AC7" s="29"/>
      <c r="AD7" s="38" t="str">
        <f>IF($Q$7=1,IF($H$9&lt;&gt;$L$38,"ERR",$L$38-$AD$6),"")</f>
        <v/>
      </c>
      <c r="AE7" s="98" t="s">
        <v>54</v>
      </c>
      <c r="AF7" s="98"/>
      <c r="AG7" s="98"/>
      <c r="AH7" s="98"/>
      <c r="AI7" s="98"/>
      <c r="AJ7" s="98"/>
      <c r="AK7" s="98"/>
      <c r="AL7" s="98"/>
      <c r="AM7" s="98"/>
      <c r="AN7" s="98"/>
      <c r="AO7" s="98"/>
      <c r="AP7" s="98"/>
      <c r="AQ7" s="98"/>
      <c r="AR7" s="98"/>
      <c r="AS7" s="98"/>
      <c r="AT7" s="29"/>
      <c r="AU7" s="98" t="s">
        <v>54</v>
      </c>
      <c r="AV7" s="98"/>
      <c r="AW7" s="98"/>
      <c r="AX7" s="98"/>
      <c r="AY7" s="98"/>
      <c r="AZ7" s="98"/>
      <c r="BA7" s="98"/>
      <c r="BB7" s="98"/>
      <c r="BC7" s="98"/>
      <c r="BD7" s="98"/>
      <c r="BE7" s="98"/>
      <c r="BF7" s="98"/>
      <c r="BG7" s="98"/>
      <c r="BH7" s="98"/>
      <c r="BI7" s="98"/>
      <c r="BJ7" s="29"/>
      <c r="BK7" s="29"/>
    </row>
    <row r="8" spans="1:63" ht="24.9" customHeight="1" x14ac:dyDescent="0.3">
      <c r="A8" s="34" t="s">
        <v>4</v>
      </c>
      <c r="B8" s="35"/>
      <c r="C8" s="35"/>
      <c r="D8" s="35"/>
      <c r="E8" s="35"/>
      <c r="F8" s="35"/>
      <c r="G8" s="37" t="s">
        <v>306</v>
      </c>
      <c r="H8" s="39" t="s">
        <v>357</v>
      </c>
      <c r="I8" s="35"/>
      <c r="J8" s="35"/>
      <c r="K8" s="35"/>
      <c r="L8" s="35"/>
      <c r="M8" s="35"/>
      <c r="N8" s="35"/>
      <c r="O8" s="35"/>
      <c r="P8" s="29"/>
      <c r="Q8" s="33">
        <f>IF($H$7="",0,IF($H$7&gt;150000,15,IF($H$7&gt;50000,13,IF($H$7&gt;15000,11,9))))</f>
        <v>0</v>
      </c>
      <c r="R8" s="40" t="s">
        <v>27</v>
      </c>
      <c r="S8" s="38"/>
      <c r="T8" s="38"/>
      <c r="U8" s="38"/>
      <c r="V8" s="38"/>
      <c r="W8" s="38"/>
      <c r="X8" s="38"/>
      <c r="Y8" s="38"/>
      <c r="Z8" s="38"/>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row>
    <row r="9" spans="1:63" ht="24.9" customHeight="1" x14ac:dyDescent="0.3">
      <c r="A9" s="34" t="s">
        <v>2</v>
      </c>
      <c r="B9" s="35"/>
      <c r="C9" s="35"/>
      <c r="D9" s="35"/>
      <c r="E9" s="35"/>
      <c r="F9" s="35"/>
      <c r="G9" s="35"/>
      <c r="H9" s="36" t="str">
        <f>IF($H$6&lt;&gt;"",VLOOKUP($H$6,$AV$46:$AX$301,3,FALSE),"")</f>
        <v/>
      </c>
      <c r="I9" s="41" t="s">
        <v>3</v>
      </c>
      <c r="J9" s="35"/>
      <c r="K9" s="37" t="s">
        <v>306</v>
      </c>
      <c r="L9" s="35" t="str">
        <f>IF($H$9&lt;&gt;"",IF($H$9&lt;&gt;$L$38,$H$9-$L$38,0),"")</f>
        <v/>
      </c>
      <c r="M9" s="35" t="str">
        <f>IF($L$9&lt;&gt;"tous encodés","manque(nt)","")</f>
        <v>manque(nt)</v>
      </c>
      <c r="N9" s="35"/>
      <c r="O9" s="35"/>
      <c r="P9" s="42"/>
      <c r="Q9" s="43">
        <f>IF($Q$7=0,calculs!$L$2,calculs!$AC$2)</f>
        <v>0</v>
      </c>
      <c r="R9" s="44" t="s">
        <v>10</v>
      </c>
      <c r="S9" s="45"/>
      <c r="T9" s="46"/>
      <c r="U9" s="46"/>
      <c r="V9" s="46"/>
      <c r="W9" s="46"/>
      <c r="X9" s="46"/>
      <c r="Y9" s="46" t="str">
        <f>IF($Q$7&lt;&gt;1,"","Maj")</f>
        <v/>
      </c>
      <c r="Z9" s="47" t="str">
        <f>IF($Q$8&lt;&gt;"",IF($Q$8=15,8,IF($Q$8=13,7,IF($Q$8=11,6,IF($Q$8=9,5,"")))),"")</f>
        <v/>
      </c>
      <c r="AA9" s="46"/>
      <c r="AB9" s="46" t="str">
        <f>IF($Q$7&lt;&gt;1,"","Opp")</f>
        <v/>
      </c>
      <c r="AC9" s="47" t="str">
        <f>IF($Z$9&lt;&gt;"",$Q$8-$Z$9,"")</f>
        <v/>
      </c>
      <c r="AD9" s="48"/>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row>
    <row r="10" spans="1:63" ht="20.100000000000001" customHeight="1" x14ac:dyDescent="0.3">
      <c r="A10" s="29"/>
      <c r="B10" s="29"/>
      <c r="C10" s="29"/>
      <c r="D10" s="29"/>
      <c r="E10" s="29"/>
      <c r="F10" s="29"/>
      <c r="G10" s="29"/>
      <c r="H10" s="29"/>
      <c r="I10" s="29"/>
      <c r="J10" s="29"/>
      <c r="K10" s="29"/>
      <c r="L10" s="29"/>
      <c r="M10" s="29"/>
      <c r="N10" s="49" t="s">
        <v>355</v>
      </c>
      <c r="O10" s="29"/>
      <c r="P10" s="29"/>
      <c r="Q10" s="29"/>
      <c r="R10" s="50"/>
      <c r="S10" s="29"/>
      <c r="T10" s="29"/>
      <c r="U10" s="29"/>
      <c r="V10" s="29"/>
      <c r="W10" s="29"/>
      <c r="X10" s="29"/>
      <c r="Y10" s="29"/>
      <c r="Z10" s="29"/>
      <c r="AA10" s="29"/>
      <c r="AB10" s="29"/>
      <c r="AC10" s="29"/>
      <c r="AD10" s="29"/>
      <c r="AE10" s="29"/>
      <c r="AF10" s="51">
        <f>$Q$8</f>
        <v>0</v>
      </c>
      <c r="AG10" s="40" t="s">
        <v>60</v>
      </c>
      <c r="AH10" s="29"/>
      <c r="AI10" s="29"/>
      <c r="AJ10" s="29"/>
      <c r="AK10" s="29"/>
      <c r="AL10" s="29"/>
      <c r="AM10" s="29"/>
      <c r="AN10" s="29"/>
      <c r="AO10" s="29"/>
      <c r="AP10" s="29"/>
      <c r="AQ10" s="29"/>
      <c r="AR10" s="29"/>
      <c r="AS10" s="29"/>
      <c r="AT10" s="29"/>
      <c r="AU10" s="29"/>
      <c r="AV10" s="51">
        <f>$Q$8</f>
        <v>0</v>
      </c>
      <c r="AW10" s="40" t="s">
        <v>60</v>
      </c>
      <c r="AX10" s="29"/>
      <c r="AY10" s="29"/>
      <c r="AZ10" s="29"/>
      <c r="BA10" s="29"/>
      <c r="BB10" s="29"/>
      <c r="BC10" s="29"/>
      <c r="BD10" s="29"/>
      <c r="BE10" s="29"/>
      <c r="BF10" s="29"/>
      <c r="BG10" s="29"/>
      <c r="BH10" s="29"/>
      <c r="BI10" s="29"/>
      <c r="BJ10" s="29"/>
      <c r="BK10" s="29"/>
    </row>
    <row r="11" spans="1:63" ht="20.100000000000001" customHeight="1" x14ac:dyDescent="0.3">
      <c r="A11" s="80" t="s">
        <v>6</v>
      </c>
      <c r="B11" s="80"/>
      <c r="C11" s="80"/>
      <c r="D11" s="80"/>
      <c r="E11" s="80"/>
      <c r="F11" s="80"/>
      <c r="G11" s="80"/>
      <c r="H11" s="80"/>
      <c r="I11" s="80"/>
      <c r="J11" s="80"/>
      <c r="K11" s="80"/>
      <c r="L11" s="80"/>
      <c r="M11" s="80"/>
      <c r="N11" s="80"/>
      <c r="O11" s="80"/>
      <c r="P11" s="80" t="s">
        <v>53</v>
      </c>
      <c r="Q11" s="80"/>
      <c r="R11" s="80"/>
      <c r="S11" s="80"/>
      <c r="T11" s="80"/>
      <c r="U11" s="80"/>
      <c r="V11" s="80"/>
      <c r="W11" s="80"/>
      <c r="X11" s="80"/>
      <c r="Y11" s="80"/>
      <c r="Z11" s="80"/>
      <c r="AA11" s="80"/>
      <c r="AB11" s="80"/>
      <c r="AC11" s="80"/>
      <c r="AD11" s="80"/>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row>
    <row r="12" spans="1:63" ht="9.75" customHeight="1" x14ac:dyDescent="0.3">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row>
    <row r="13" spans="1:63" ht="24.75" customHeight="1" x14ac:dyDescent="0.3">
      <c r="A13" s="38" t="s">
        <v>7</v>
      </c>
      <c r="B13" s="29"/>
      <c r="C13" s="29"/>
      <c r="D13" s="29"/>
      <c r="E13" s="52" t="s">
        <v>306</v>
      </c>
      <c r="F13" s="33"/>
      <c r="G13" s="33"/>
      <c r="H13" s="33"/>
      <c r="I13" s="33"/>
      <c r="J13" s="33"/>
      <c r="K13" s="33"/>
      <c r="L13" s="85" t="s">
        <v>9</v>
      </c>
      <c r="M13" s="81"/>
      <c r="N13" s="85" t="s">
        <v>8</v>
      </c>
      <c r="O13" s="81"/>
      <c r="P13" s="81" t="str">
        <f>IF(Q7=1,"ATTENTION : Deuxième méthode","Première méthode")</f>
        <v>Première méthode</v>
      </c>
      <c r="Q13" s="81"/>
      <c r="R13" s="81"/>
      <c r="S13" s="81"/>
      <c r="T13" s="81"/>
      <c r="U13" s="81"/>
      <c r="V13" s="81"/>
      <c r="W13" s="81"/>
      <c r="X13" s="82"/>
      <c r="Y13" s="53"/>
      <c r="Z13" s="53" t="s">
        <v>337</v>
      </c>
      <c r="AA13" s="53" t="s">
        <v>49</v>
      </c>
      <c r="AB13" s="54" t="s">
        <v>48</v>
      </c>
      <c r="AC13" s="55" t="s">
        <v>47</v>
      </c>
      <c r="AD13" s="56" t="s">
        <v>46</v>
      </c>
      <c r="AE13" s="29"/>
      <c r="AF13" s="99" t="s">
        <v>55</v>
      </c>
      <c r="AG13" s="100"/>
      <c r="AH13" s="101"/>
      <c r="AI13" s="99" t="s">
        <v>56</v>
      </c>
      <c r="AJ13" s="100"/>
      <c r="AK13" s="101"/>
      <c r="AL13" s="99" t="s">
        <v>57</v>
      </c>
      <c r="AM13" s="100"/>
      <c r="AN13" s="100"/>
      <c r="AO13" s="101"/>
      <c r="AP13" s="99" t="s">
        <v>58</v>
      </c>
      <c r="AQ13" s="100"/>
      <c r="AR13" s="100"/>
      <c r="AS13" s="101"/>
      <c r="AT13" s="29"/>
      <c r="AU13" s="29"/>
      <c r="AV13" s="99" t="s">
        <v>55</v>
      </c>
      <c r="AW13" s="100"/>
      <c r="AX13" s="101"/>
      <c r="AY13" s="99" t="s">
        <v>56</v>
      </c>
      <c r="AZ13" s="100"/>
      <c r="BA13" s="101"/>
      <c r="BB13" s="99" t="s">
        <v>339</v>
      </c>
      <c r="BC13" s="100"/>
      <c r="BD13" s="100"/>
      <c r="BE13" s="100"/>
      <c r="BF13" s="100"/>
      <c r="BG13" s="100"/>
      <c r="BH13" s="100"/>
      <c r="BI13" s="101"/>
      <c r="BJ13" s="29"/>
      <c r="BK13" s="29"/>
    </row>
    <row r="14" spans="1:63" ht="20.100000000000001" customHeight="1" x14ac:dyDescent="0.3">
      <c r="A14" s="95"/>
      <c r="B14" s="95"/>
      <c r="C14" s="95"/>
      <c r="D14" s="95"/>
      <c r="E14" s="95"/>
      <c r="F14" s="95"/>
      <c r="G14" s="95"/>
      <c r="H14" s="95"/>
      <c r="I14" s="95"/>
      <c r="J14" s="95"/>
      <c r="K14" s="95"/>
      <c r="L14" s="93"/>
      <c r="M14" s="93"/>
      <c r="N14" s="93"/>
      <c r="O14" s="94"/>
      <c r="P14" s="86" t="str">
        <f>IF(A14&lt;&gt;"",A14,"")</f>
        <v/>
      </c>
      <c r="Q14" s="86"/>
      <c r="R14" s="86"/>
      <c r="S14" s="86"/>
      <c r="T14" s="86"/>
      <c r="U14" s="86"/>
      <c r="V14" s="86"/>
      <c r="W14" s="86"/>
      <c r="X14" s="87"/>
      <c r="Y14" s="57"/>
      <c r="Z14" s="58"/>
      <c r="AA14" s="59" t="str">
        <f>IF($Q$7=0,calculs!$F4,calculs!$R4)</f>
        <v/>
      </c>
      <c r="AB14" s="60" t="str">
        <f>IF($Q$7=0,calculs!$G4,calculs!$T4)</f>
        <v/>
      </c>
      <c r="AC14" s="61" t="str">
        <f>IF($Q$7=0,IF(OR(calculs!$L$29&lt;0,calculs!$L$29&gt;calculs!$L$2),"ERR",calculs!$L4),IF(OR(calculs!$AC$29&lt;0,calculs!$AE$29&gt;calculs!$AC$2),"ERR",calculs!$AE4))</f>
        <v/>
      </c>
      <c r="AD14" s="61" t="str">
        <f>IF(OR($AC14="ERR",$AC14=""),$AA14,$AA14+$AC14)</f>
        <v/>
      </c>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row>
    <row r="15" spans="1:63" ht="20.100000000000001" customHeight="1" x14ac:dyDescent="0.3">
      <c r="A15" s="95"/>
      <c r="B15" s="95"/>
      <c r="C15" s="95"/>
      <c r="D15" s="95"/>
      <c r="E15" s="95"/>
      <c r="F15" s="95"/>
      <c r="G15" s="95"/>
      <c r="H15" s="95"/>
      <c r="I15" s="95"/>
      <c r="J15" s="95"/>
      <c r="K15" s="95"/>
      <c r="L15" s="83"/>
      <c r="M15" s="83"/>
      <c r="N15" s="83"/>
      <c r="O15" s="84"/>
      <c r="P15" s="86" t="str">
        <f t="shared" ref="P15:P37" si="0">IF(A15&lt;&gt;"",A15,"")</f>
        <v/>
      </c>
      <c r="Q15" s="86"/>
      <c r="R15" s="86"/>
      <c r="S15" s="86"/>
      <c r="T15" s="86"/>
      <c r="U15" s="86"/>
      <c r="V15" s="86"/>
      <c r="W15" s="86"/>
      <c r="X15" s="87"/>
      <c r="Y15" s="62"/>
      <c r="Z15" s="63"/>
      <c r="AA15" s="59" t="str">
        <f>IF($Q$7=0,calculs!$F5,calculs!$R5)</f>
        <v/>
      </c>
      <c r="AB15" s="60" t="str">
        <f>IF($Q$7=0,calculs!$G5,calculs!$T5)</f>
        <v/>
      </c>
      <c r="AC15" s="61" t="str">
        <f>IF($Q$7=0,IF(OR(calculs!$L$29&lt;0,calculs!$L$29&gt;calculs!$L$2),"ERR",calculs!$L5),IF(OR(calculs!$AC$29&lt;0,calculs!$AE$29&gt;calculs!$AC$2),"ERR",calculs!$AE5))</f>
        <v/>
      </c>
      <c r="AD15" s="61" t="str">
        <f t="shared" ref="AD15:AD37" si="1">IF(OR($AC15="ERR",$AC15=""),$AA15,$AA15+$AC15)</f>
        <v/>
      </c>
      <c r="AE15" s="64">
        <v>1</v>
      </c>
      <c r="AF15" s="102"/>
      <c r="AG15" s="102"/>
      <c r="AH15" s="102"/>
      <c r="AI15" s="102"/>
      <c r="AJ15" s="102"/>
      <c r="AK15" s="102"/>
      <c r="AL15" s="102"/>
      <c r="AM15" s="102"/>
      <c r="AN15" s="102"/>
      <c r="AO15" s="102"/>
      <c r="AP15" s="102"/>
      <c r="AQ15" s="102"/>
      <c r="AR15" s="102"/>
      <c r="AS15" s="102"/>
      <c r="AT15" s="29"/>
      <c r="AU15" s="64">
        <v>1</v>
      </c>
      <c r="AV15" s="105" t="str">
        <f>IF(AF15&lt;&gt;"",AF15,"")</f>
        <v/>
      </c>
      <c r="AW15" s="105"/>
      <c r="AX15" s="105"/>
      <c r="AY15" s="105" t="str">
        <f>IF(AI15&lt;&gt;"",AI15,"")</f>
        <v/>
      </c>
      <c r="AZ15" s="105"/>
      <c r="BA15" s="105"/>
      <c r="BB15" s="106"/>
      <c r="BC15" s="107"/>
      <c r="BD15" s="107"/>
      <c r="BE15" s="107"/>
      <c r="BF15" s="107"/>
      <c r="BG15" s="107"/>
      <c r="BH15" s="107"/>
      <c r="BI15" s="108"/>
      <c r="BJ15" s="29"/>
      <c r="BK15" s="29"/>
    </row>
    <row r="16" spans="1:63" ht="20.100000000000001" customHeight="1" x14ac:dyDescent="0.3">
      <c r="A16" s="92"/>
      <c r="B16" s="92"/>
      <c r="C16" s="92"/>
      <c r="D16" s="92"/>
      <c r="E16" s="92"/>
      <c r="F16" s="92"/>
      <c r="G16" s="92"/>
      <c r="H16" s="92"/>
      <c r="I16" s="92"/>
      <c r="J16" s="92"/>
      <c r="K16" s="92"/>
      <c r="L16" s="83"/>
      <c r="M16" s="83"/>
      <c r="N16" s="83"/>
      <c r="O16" s="84"/>
      <c r="P16" s="86" t="str">
        <f t="shared" si="0"/>
        <v/>
      </c>
      <c r="Q16" s="86"/>
      <c r="R16" s="86"/>
      <c r="S16" s="86"/>
      <c r="T16" s="86"/>
      <c r="U16" s="86"/>
      <c r="V16" s="86"/>
      <c r="W16" s="86"/>
      <c r="X16" s="87"/>
      <c r="Y16" s="62"/>
      <c r="Z16" s="63"/>
      <c r="AA16" s="59" t="str">
        <f>IF($Q$7=0,calculs!$F6,calculs!$R6)</f>
        <v/>
      </c>
      <c r="AB16" s="60" t="str">
        <f>IF($Q$7=0,calculs!$G6,calculs!$T6)</f>
        <v/>
      </c>
      <c r="AC16" s="61" t="str">
        <f>IF($Q$7=0,IF(OR(calculs!$L$29&lt;0,calculs!$L$29&gt;calculs!$L$2),"ERR",calculs!$L6),IF(OR(calculs!$AC$29&lt;0,calculs!$AE$29&gt;calculs!$AC$2),"ERR",calculs!$AE6))</f>
        <v/>
      </c>
      <c r="AD16" s="61" t="str">
        <f t="shared" si="1"/>
        <v/>
      </c>
      <c r="AE16" s="65">
        <v>2</v>
      </c>
      <c r="AF16" s="102"/>
      <c r="AG16" s="102"/>
      <c r="AH16" s="102"/>
      <c r="AI16" s="102"/>
      <c r="AJ16" s="102"/>
      <c r="AK16" s="102"/>
      <c r="AL16" s="102"/>
      <c r="AM16" s="102"/>
      <c r="AN16" s="102"/>
      <c r="AO16" s="102"/>
      <c r="AP16" s="102"/>
      <c r="AQ16" s="102"/>
      <c r="AR16" s="102"/>
      <c r="AS16" s="102"/>
      <c r="AT16" s="29"/>
      <c r="AU16" s="65">
        <v>2</v>
      </c>
      <c r="AV16" s="105" t="str">
        <f t="shared" ref="AV16:AV29" si="2">IF(AF16&lt;&gt;"",AF16,"")</f>
        <v/>
      </c>
      <c r="AW16" s="105"/>
      <c r="AX16" s="105"/>
      <c r="AY16" s="105" t="str">
        <f t="shared" ref="AY16:AY29" si="3">IF(AI16&lt;&gt;"",AI16,"")</f>
        <v/>
      </c>
      <c r="AZ16" s="105"/>
      <c r="BA16" s="105"/>
      <c r="BB16" s="106"/>
      <c r="BC16" s="107"/>
      <c r="BD16" s="107"/>
      <c r="BE16" s="107"/>
      <c r="BF16" s="107"/>
      <c r="BG16" s="107"/>
      <c r="BH16" s="107"/>
      <c r="BI16" s="108"/>
      <c r="BJ16" s="29"/>
      <c r="BK16" s="29"/>
    </row>
    <row r="17" spans="1:63" ht="20.100000000000001" customHeight="1" x14ac:dyDescent="0.3">
      <c r="A17" s="92"/>
      <c r="B17" s="92"/>
      <c r="C17" s="92"/>
      <c r="D17" s="92"/>
      <c r="E17" s="92"/>
      <c r="F17" s="92"/>
      <c r="G17" s="92"/>
      <c r="H17" s="92"/>
      <c r="I17" s="92"/>
      <c r="J17" s="92"/>
      <c r="K17" s="92"/>
      <c r="L17" s="83"/>
      <c r="M17" s="83"/>
      <c r="N17" s="83"/>
      <c r="O17" s="84"/>
      <c r="P17" s="86" t="str">
        <f t="shared" si="0"/>
        <v/>
      </c>
      <c r="Q17" s="86"/>
      <c r="R17" s="86"/>
      <c r="S17" s="86"/>
      <c r="T17" s="86"/>
      <c r="U17" s="86"/>
      <c r="V17" s="86"/>
      <c r="W17" s="86"/>
      <c r="X17" s="87"/>
      <c r="Y17" s="62"/>
      <c r="Z17" s="63"/>
      <c r="AA17" s="59" t="str">
        <f>IF($Q$7=0,calculs!$F7,calculs!$R7)</f>
        <v/>
      </c>
      <c r="AB17" s="60" t="str">
        <f>IF($Q$7=0,calculs!$G7,calculs!$T7)</f>
        <v/>
      </c>
      <c r="AC17" s="61" t="str">
        <f>IF($Q$7=0,IF(OR(calculs!$L$29&lt;0,calculs!$L$29&gt;calculs!$L$2),"ERR",calculs!$L7),IF(OR(calculs!$AC$29&lt;0,calculs!$AE$29&gt;calculs!$AC$2),"ERR",calculs!$AE7))</f>
        <v/>
      </c>
      <c r="AD17" s="61" t="str">
        <f t="shared" si="1"/>
        <v/>
      </c>
      <c r="AE17" s="65">
        <v>3</v>
      </c>
      <c r="AF17" s="102"/>
      <c r="AG17" s="102"/>
      <c r="AH17" s="102"/>
      <c r="AI17" s="102"/>
      <c r="AJ17" s="102"/>
      <c r="AK17" s="102"/>
      <c r="AL17" s="102"/>
      <c r="AM17" s="102"/>
      <c r="AN17" s="102"/>
      <c r="AO17" s="102"/>
      <c r="AP17" s="102"/>
      <c r="AQ17" s="102"/>
      <c r="AR17" s="102"/>
      <c r="AS17" s="102"/>
      <c r="AT17" s="29"/>
      <c r="AU17" s="65">
        <v>3</v>
      </c>
      <c r="AV17" s="105" t="str">
        <f t="shared" si="2"/>
        <v/>
      </c>
      <c r="AW17" s="105"/>
      <c r="AX17" s="105"/>
      <c r="AY17" s="105" t="str">
        <f t="shared" si="3"/>
        <v/>
      </c>
      <c r="AZ17" s="105"/>
      <c r="BA17" s="105"/>
      <c r="BB17" s="106"/>
      <c r="BC17" s="107"/>
      <c r="BD17" s="107"/>
      <c r="BE17" s="107"/>
      <c r="BF17" s="107"/>
      <c r="BG17" s="107"/>
      <c r="BH17" s="107"/>
      <c r="BI17" s="108"/>
      <c r="BJ17" s="29"/>
      <c r="BK17" s="29"/>
    </row>
    <row r="18" spans="1:63" ht="20.100000000000001" customHeight="1" x14ac:dyDescent="0.3">
      <c r="A18" s="92"/>
      <c r="B18" s="92"/>
      <c r="C18" s="92"/>
      <c r="D18" s="92"/>
      <c r="E18" s="92"/>
      <c r="F18" s="92"/>
      <c r="G18" s="92"/>
      <c r="H18" s="92"/>
      <c r="I18" s="92"/>
      <c r="J18" s="92"/>
      <c r="K18" s="92"/>
      <c r="L18" s="83"/>
      <c r="M18" s="83"/>
      <c r="N18" s="83"/>
      <c r="O18" s="84"/>
      <c r="P18" s="86" t="str">
        <f t="shared" si="0"/>
        <v/>
      </c>
      <c r="Q18" s="86"/>
      <c r="R18" s="86"/>
      <c r="S18" s="86"/>
      <c r="T18" s="86"/>
      <c r="U18" s="86"/>
      <c r="V18" s="86"/>
      <c r="W18" s="86"/>
      <c r="X18" s="87"/>
      <c r="Y18" s="62"/>
      <c r="Z18" s="63"/>
      <c r="AA18" s="59" t="str">
        <f>IF($Q$7=0,calculs!$F8,calculs!$R8)</f>
        <v/>
      </c>
      <c r="AB18" s="60" t="str">
        <f>IF($Q$7=0,calculs!$G8,calculs!$T8)</f>
        <v/>
      </c>
      <c r="AC18" s="61" t="str">
        <f>IF($Q$7=0,IF(OR(calculs!$L$29&lt;0,calculs!$L$29&gt;calculs!$L$2),"ERR",calculs!$L8),IF(OR(calculs!$AC$29&lt;0,calculs!$AE$29&gt;calculs!$AC$2),"ERR",calculs!$AE8))</f>
        <v/>
      </c>
      <c r="AD18" s="61" t="str">
        <f t="shared" si="1"/>
        <v/>
      </c>
      <c r="AE18" s="65">
        <v>4</v>
      </c>
      <c r="AF18" s="102"/>
      <c r="AG18" s="102"/>
      <c r="AH18" s="102"/>
      <c r="AI18" s="102"/>
      <c r="AJ18" s="102"/>
      <c r="AK18" s="102"/>
      <c r="AL18" s="102"/>
      <c r="AM18" s="102"/>
      <c r="AN18" s="102"/>
      <c r="AO18" s="102"/>
      <c r="AP18" s="102"/>
      <c r="AQ18" s="102"/>
      <c r="AR18" s="102"/>
      <c r="AS18" s="102"/>
      <c r="AT18" s="29"/>
      <c r="AU18" s="65">
        <v>4</v>
      </c>
      <c r="AV18" s="105" t="str">
        <f t="shared" si="2"/>
        <v/>
      </c>
      <c r="AW18" s="105"/>
      <c r="AX18" s="105"/>
      <c r="AY18" s="105" t="str">
        <f t="shared" si="3"/>
        <v/>
      </c>
      <c r="AZ18" s="105"/>
      <c r="BA18" s="105"/>
      <c r="BB18" s="106"/>
      <c r="BC18" s="107"/>
      <c r="BD18" s="107"/>
      <c r="BE18" s="107"/>
      <c r="BF18" s="107"/>
      <c r="BG18" s="107"/>
      <c r="BH18" s="107"/>
      <c r="BI18" s="108"/>
      <c r="BJ18" s="29"/>
      <c r="BK18" s="29"/>
    </row>
    <row r="19" spans="1:63" ht="20.100000000000001" customHeight="1" x14ac:dyDescent="0.3">
      <c r="A19" s="92"/>
      <c r="B19" s="92"/>
      <c r="C19" s="92"/>
      <c r="D19" s="92"/>
      <c r="E19" s="92"/>
      <c r="F19" s="92"/>
      <c r="G19" s="92"/>
      <c r="H19" s="92"/>
      <c r="I19" s="92"/>
      <c r="J19" s="92"/>
      <c r="K19" s="92"/>
      <c r="L19" s="83"/>
      <c r="M19" s="83"/>
      <c r="N19" s="83"/>
      <c r="O19" s="84"/>
      <c r="P19" s="86" t="str">
        <f t="shared" si="0"/>
        <v/>
      </c>
      <c r="Q19" s="86"/>
      <c r="R19" s="86"/>
      <c r="S19" s="86"/>
      <c r="T19" s="86"/>
      <c r="U19" s="86"/>
      <c r="V19" s="86"/>
      <c r="W19" s="86"/>
      <c r="X19" s="87"/>
      <c r="Y19" s="62"/>
      <c r="Z19" s="63"/>
      <c r="AA19" s="59" t="str">
        <f>IF($Q$7=0,calculs!$F9,calculs!$R9)</f>
        <v/>
      </c>
      <c r="AB19" s="60" t="str">
        <f>IF($Q$7=0,calculs!$G9,calculs!$T9)</f>
        <v/>
      </c>
      <c r="AC19" s="61" t="str">
        <f>IF($Q$7=0,IF(OR(calculs!$L$29&lt;0,calculs!$L$29&gt;calculs!$L$2),"ERR",calculs!$L9),IF(OR(calculs!$AC$29&lt;0,calculs!$AE$29&gt;calculs!$AC$2),"ERR",calculs!$AE9))</f>
        <v/>
      </c>
      <c r="AD19" s="61" t="str">
        <f t="shared" si="1"/>
        <v/>
      </c>
      <c r="AE19" s="65">
        <v>5</v>
      </c>
      <c r="AF19" s="102"/>
      <c r="AG19" s="102"/>
      <c r="AH19" s="102"/>
      <c r="AI19" s="102"/>
      <c r="AJ19" s="102"/>
      <c r="AK19" s="102"/>
      <c r="AL19" s="102"/>
      <c r="AM19" s="102"/>
      <c r="AN19" s="102"/>
      <c r="AO19" s="102"/>
      <c r="AP19" s="102"/>
      <c r="AQ19" s="102"/>
      <c r="AR19" s="102"/>
      <c r="AS19" s="102"/>
      <c r="AT19" s="29"/>
      <c r="AU19" s="65">
        <v>5</v>
      </c>
      <c r="AV19" s="105" t="str">
        <f t="shared" si="2"/>
        <v/>
      </c>
      <c r="AW19" s="105"/>
      <c r="AX19" s="105"/>
      <c r="AY19" s="105" t="str">
        <f t="shared" si="3"/>
        <v/>
      </c>
      <c r="AZ19" s="105"/>
      <c r="BA19" s="105"/>
      <c r="BB19" s="106"/>
      <c r="BC19" s="107"/>
      <c r="BD19" s="107"/>
      <c r="BE19" s="107"/>
      <c r="BF19" s="107"/>
      <c r="BG19" s="107"/>
      <c r="BH19" s="107"/>
      <c r="BI19" s="108"/>
      <c r="BJ19" s="29"/>
      <c r="BK19" s="29"/>
    </row>
    <row r="20" spans="1:63" ht="20.100000000000001" customHeight="1" x14ac:dyDescent="0.3">
      <c r="A20" s="92"/>
      <c r="B20" s="92"/>
      <c r="C20" s="92"/>
      <c r="D20" s="92"/>
      <c r="E20" s="92"/>
      <c r="F20" s="92"/>
      <c r="G20" s="92"/>
      <c r="H20" s="92"/>
      <c r="I20" s="92"/>
      <c r="J20" s="92"/>
      <c r="K20" s="92"/>
      <c r="L20" s="83"/>
      <c r="M20" s="83"/>
      <c r="N20" s="83"/>
      <c r="O20" s="84"/>
      <c r="P20" s="86" t="str">
        <f t="shared" si="0"/>
        <v/>
      </c>
      <c r="Q20" s="86"/>
      <c r="R20" s="86"/>
      <c r="S20" s="86"/>
      <c r="T20" s="86"/>
      <c r="U20" s="86"/>
      <c r="V20" s="86"/>
      <c r="W20" s="86"/>
      <c r="X20" s="87"/>
      <c r="Y20" s="62"/>
      <c r="Z20" s="63"/>
      <c r="AA20" s="59" t="str">
        <f>IF($Q$7=0,calculs!$F10,calculs!$R10)</f>
        <v/>
      </c>
      <c r="AB20" s="60" t="str">
        <f>IF($Q$7=0,calculs!$G10,calculs!$T10)</f>
        <v/>
      </c>
      <c r="AC20" s="61" t="str">
        <f>IF($Q$7=0,IF(OR(calculs!$L$29&lt;0,calculs!$L$29&gt;calculs!$L$2),"ERR",calculs!$L10),IF(OR(calculs!$AC$29&lt;0,calculs!$AE$29&gt;calculs!$AC$2),"ERR",calculs!$AE10))</f>
        <v/>
      </c>
      <c r="AD20" s="61" t="str">
        <f t="shared" si="1"/>
        <v/>
      </c>
      <c r="AE20" s="65">
        <v>6</v>
      </c>
      <c r="AF20" s="102"/>
      <c r="AG20" s="102"/>
      <c r="AH20" s="102"/>
      <c r="AI20" s="102"/>
      <c r="AJ20" s="102"/>
      <c r="AK20" s="102"/>
      <c r="AL20" s="102"/>
      <c r="AM20" s="102"/>
      <c r="AN20" s="102"/>
      <c r="AO20" s="102"/>
      <c r="AP20" s="102"/>
      <c r="AQ20" s="102"/>
      <c r="AR20" s="102"/>
      <c r="AS20" s="102"/>
      <c r="AT20" s="29"/>
      <c r="AU20" s="65">
        <v>6</v>
      </c>
      <c r="AV20" s="105" t="str">
        <f t="shared" si="2"/>
        <v/>
      </c>
      <c r="AW20" s="105"/>
      <c r="AX20" s="105"/>
      <c r="AY20" s="105" t="str">
        <f t="shared" si="3"/>
        <v/>
      </c>
      <c r="AZ20" s="105"/>
      <c r="BA20" s="105"/>
      <c r="BB20" s="106"/>
      <c r="BC20" s="107"/>
      <c r="BD20" s="107"/>
      <c r="BE20" s="107"/>
      <c r="BF20" s="107"/>
      <c r="BG20" s="107"/>
      <c r="BH20" s="107"/>
      <c r="BI20" s="108"/>
      <c r="BJ20" s="29"/>
      <c r="BK20" s="29"/>
    </row>
    <row r="21" spans="1:63" ht="20.100000000000001" customHeight="1" x14ac:dyDescent="0.3">
      <c r="A21" s="92"/>
      <c r="B21" s="92"/>
      <c r="C21" s="92"/>
      <c r="D21" s="92"/>
      <c r="E21" s="92"/>
      <c r="F21" s="92"/>
      <c r="G21" s="92"/>
      <c r="H21" s="92"/>
      <c r="I21" s="92"/>
      <c r="J21" s="92"/>
      <c r="K21" s="92"/>
      <c r="L21" s="83"/>
      <c r="M21" s="83"/>
      <c r="N21" s="83"/>
      <c r="O21" s="84"/>
      <c r="P21" s="86" t="str">
        <f t="shared" si="0"/>
        <v/>
      </c>
      <c r="Q21" s="86"/>
      <c r="R21" s="86"/>
      <c r="S21" s="86"/>
      <c r="T21" s="86"/>
      <c r="U21" s="86"/>
      <c r="V21" s="86"/>
      <c r="W21" s="86"/>
      <c r="X21" s="87"/>
      <c r="Y21" s="62"/>
      <c r="Z21" s="63"/>
      <c r="AA21" s="59" t="str">
        <f>IF($Q$7=0,calculs!$F11,calculs!$R11)</f>
        <v/>
      </c>
      <c r="AB21" s="60" t="str">
        <f>IF($Q$7=0,calculs!$G11,calculs!$T11)</f>
        <v/>
      </c>
      <c r="AC21" s="61" t="str">
        <f>IF($Q$7=0,IF(OR(calculs!$L$29&lt;0,calculs!$L$29&gt;calculs!$L$2),"ERR",calculs!$L11),IF(OR(calculs!$AC$29&lt;0,calculs!$AE$29&gt;calculs!$AC$2),"ERR",calculs!$AE11))</f>
        <v/>
      </c>
      <c r="AD21" s="61" t="str">
        <f t="shared" si="1"/>
        <v/>
      </c>
      <c r="AE21" s="65">
        <v>7</v>
      </c>
      <c r="AF21" s="102"/>
      <c r="AG21" s="102"/>
      <c r="AH21" s="102"/>
      <c r="AI21" s="102"/>
      <c r="AJ21" s="102"/>
      <c r="AK21" s="102"/>
      <c r="AL21" s="102"/>
      <c r="AM21" s="102"/>
      <c r="AN21" s="102"/>
      <c r="AO21" s="102"/>
      <c r="AP21" s="102"/>
      <c r="AQ21" s="102"/>
      <c r="AR21" s="102"/>
      <c r="AS21" s="102"/>
      <c r="AT21" s="29"/>
      <c r="AU21" s="65">
        <v>7</v>
      </c>
      <c r="AV21" s="105" t="str">
        <f t="shared" si="2"/>
        <v/>
      </c>
      <c r="AW21" s="105"/>
      <c r="AX21" s="105"/>
      <c r="AY21" s="105" t="str">
        <f t="shared" si="3"/>
        <v/>
      </c>
      <c r="AZ21" s="105"/>
      <c r="BA21" s="105"/>
      <c r="BB21" s="106"/>
      <c r="BC21" s="107"/>
      <c r="BD21" s="107"/>
      <c r="BE21" s="107"/>
      <c r="BF21" s="107"/>
      <c r="BG21" s="107"/>
      <c r="BH21" s="107"/>
      <c r="BI21" s="108"/>
      <c r="BJ21" s="29"/>
      <c r="BK21" s="29"/>
    </row>
    <row r="22" spans="1:63" ht="20.100000000000001" customHeight="1" x14ac:dyDescent="0.3">
      <c r="A22" s="92"/>
      <c r="B22" s="92"/>
      <c r="C22" s="92"/>
      <c r="D22" s="92"/>
      <c r="E22" s="92"/>
      <c r="F22" s="92"/>
      <c r="G22" s="92"/>
      <c r="H22" s="92"/>
      <c r="I22" s="92"/>
      <c r="J22" s="92"/>
      <c r="K22" s="92"/>
      <c r="L22" s="83"/>
      <c r="M22" s="83"/>
      <c r="N22" s="83"/>
      <c r="O22" s="84"/>
      <c r="P22" s="86" t="str">
        <f t="shared" si="0"/>
        <v/>
      </c>
      <c r="Q22" s="86"/>
      <c r="R22" s="86"/>
      <c r="S22" s="86"/>
      <c r="T22" s="86"/>
      <c r="U22" s="86"/>
      <c r="V22" s="86"/>
      <c r="W22" s="86"/>
      <c r="X22" s="87"/>
      <c r="Y22" s="62"/>
      <c r="Z22" s="63"/>
      <c r="AA22" s="59" t="str">
        <f>IF($Q$7=0,calculs!$F12,calculs!$R12)</f>
        <v/>
      </c>
      <c r="AB22" s="60" t="str">
        <f>IF($Q$7=0,calculs!$G12,calculs!$T12)</f>
        <v/>
      </c>
      <c r="AC22" s="61" t="str">
        <f>IF($Q$7=0,IF(OR(calculs!$L$29&lt;0,calculs!$L$29&gt;calculs!$L$2),"ERR",calculs!$L12),IF(OR(calculs!$AC$29&lt;0,calculs!$AE$29&gt;calculs!$AC$2),"ERR",calculs!$AE12))</f>
        <v/>
      </c>
      <c r="AD22" s="61" t="str">
        <f t="shared" si="1"/>
        <v/>
      </c>
      <c r="AE22" s="65">
        <v>8</v>
      </c>
      <c r="AF22" s="102"/>
      <c r="AG22" s="102"/>
      <c r="AH22" s="102"/>
      <c r="AI22" s="102"/>
      <c r="AJ22" s="102"/>
      <c r="AK22" s="102"/>
      <c r="AL22" s="102"/>
      <c r="AM22" s="102"/>
      <c r="AN22" s="102"/>
      <c r="AO22" s="102"/>
      <c r="AP22" s="102"/>
      <c r="AQ22" s="102"/>
      <c r="AR22" s="102"/>
      <c r="AS22" s="102"/>
      <c r="AT22" s="29"/>
      <c r="AU22" s="65">
        <v>8</v>
      </c>
      <c r="AV22" s="105" t="str">
        <f t="shared" si="2"/>
        <v/>
      </c>
      <c r="AW22" s="105"/>
      <c r="AX22" s="105"/>
      <c r="AY22" s="105" t="str">
        <f t="shared" si="3"/>
        <v/>
      </c>
      <c r="AZ22" s="105"/>
      <c r="BA22" s="105"/>
      <c r="BB22" s="106"/>
      <c r="BC22" s="107"/>
      <c r="BD22" s="107"/>
      <c r="BE22" s="107"/>
      <c r="BF22" s="107"/>
      <c r="BG22" s="107"/>
      <c r="BH22" s="107"/>
      <c r="BI22" s="108"/>
      <c r="BJ22" s="29"/>
      <c r="BK22" s="29"/>
    </row>
    <row r="23" spans="1:63" ht="20.100000000000001" customHeight="1" x14ac:dyDescent="0.3">
      <c r="A23" s="92"/>
      <c r="B23" s="92"/>
      <c r="C23" s="92"/>
      <c r="D23" s="92"/>
      <c r="E23" s="92"/>
      <c r="F23" s="92"/>
      <c r="G23" s="92"/>
      <c r="H23" s="92"/>
      <c r="I23" s="92"/>
      <c r="J23" s="92"/>
      <c r="K23" s="92"/>
      <c r="L23" s="83"/>
      <c r="M23" s="83"/>
      <c r="N23" s="83"/>
      <c r="O23" s="84"/>
      <c r="P23" s="86" t="str">
        <f t="shared" si="0"/>
        <v/>
      </c>
      <c r="Q23" s="86"/>
      <c r="R23" s="86"/>
      <c r="S23" s="86"/>
      <c r="T23" s="86"/>
      <c r="U23" s="86"/>
      <c r="V23" s="86"/>
      <c r="W23" s="86"/>
      <c r="X23" s="87"/>
      <c r="Y23" s="62"/>
      <c r="Z23" s="63"/>
      <c r="AA23" s="59" t="str">
        <f>IF($Q$7=0,calculs!$F13,calculs!$R13)</f>
        <v/>
      </c>
      <c r="AB23" s="60" t="str">
        <f>IF($Q$7=0,calculs!$G13,calculs!$T13)</f>
        <v/>
      </c>
      <c r="AC23" s="61" t="str">
        <f>IF($Q$7=0,IF(OR(calculs!$L$29&lt;0,calculs!$L$29&gt;calculs!$L$2),"ERR",calculs!$L13),IF(OR(calculs!$AC$29&lt;0,calculs!$AE$29&gt;calculs!$AC$2),"ERR",calculs!$AE13))</f>
        <v/>
      </c>
      <c r="AD23" s="61" t="str">
        <f t="shared" si="1"/>
        <v/>
      </c>
      <c r="AE23" s="65">
        <v>9</v>
      </c>
      <c r="AF23" s="102"/>
      <c r="AG23" s="102"/>
      <c r="AH23" s="102"/>
      <c r="AI23" s="102"/>
      <c r="AJ23" s="102"/>
      <c r="AK23" s="102"/>
      <c r="AL23" s="102"/>
      <c r="AM23" s="102"/>
      <c r="AN23" s="102"/>
      <c r="AO23" s="102"/>
      <c r="AP23" s="102"/>
      <c r="AQ23" s="102"/>
      <c r="AR23" s="102"/>
      <c r="AS23" s="102"/>
      <c r="AT23" s="29"/>
      <c r="AU23" s="65">
        <v>9</v>
      </c>
      <c r="AV23" s="105" t="str">
        <f t="shared" si="2"/>
        <v/>
      </c>
      <c r="AW23" s="105"/>
      <c r="AX23" s="105"/>
      <c r="AY23" s="105" t="str">
        <f t="shared" si="3"/>
        <v/>
      </c>
      <c r="AZ23" s="105"/>
      <c r="BA23" s="105"/>
      <c r="BB23" s="106"/>
      <c r="BC23" s="107"/>
      <c r="BD23" s="107"/>
      <c r="BE23" s="107"/>
      <c r="BF23" s="107"/>
      <c r="BG23" s="107"/>
      <c r="BH23" s="107"/>
      <c r="BI23" s="108"/>
      <c r="BJ23" s="29"/>
      <c r="BK23" s="29"/>
    </row>
    <row r="24" spans="1:63" ht="20.100000000000001" customHeight="1" x14ac:dyDescent="0.3">
      <c r="A24" s="92"/>
      <c r="B24" s="92"/>
      <c r="C24" s="92"/>
      <c r="D24" s="92"/>
      <c r="E24" s="92"/>
      <c r="F24" s="92"/>
      <c r="G24" s="92"/>
      <c r="H24" s="92"/>
      <c r="I24" s="92"/>
      <c r="J24" s="92"/>
      <c r="K24" s="92"/>
      <c r="L24" s="83"/>
      <c r="M24" s="83"/>
      <c r="N24" s="83"/>
      <c r="O24" s="84"/>
      <c r="P24" s="86" t="str">
        <f t="shared" si="0"/>
        <v/>
      </c>
      <c r="Q24" s="86"/>
      <c r="R24" s="86"/>
      <c r="S24" s="86"/>
      <c r="T24" s="86"/>
      <c r="U24" s="86"/>
      <c r="V24" s="86"/>
      <c r="W24" s="86"/>
      <c r="X24" s="87"/>
      <c r="Y24" s="62"/>
      <c r="Z24" s="63"/>
      <c r="AA24" s="59" t="str">
        <f>IF($Q$7=0,calculs!$F14,calculs!$R14)</f>
        <v/>
      </c>
      <c r="AB24" s="60" t="str">
        <f>IF($Q$7=0,calculs!$G14,calculs!$T14)</f>
        <v/>
      </c>
      <c r="AC24" s="61" t="str">
        <f>IF($Q$7=0,IF(OR(calculs!$L$29&lt;0,calculs!$L$29&gt;calculs!$L$2),"ERR",calculs!$L14),IF(OR(calculs!$AC$29&lt;0,calculs!$AE$29&gt;calculs!$AC$2),"ERR",calculs!$AE14))</f>
        <v/>
      </c>
      <c r="AD24" s="61" t="str">
        <f t="shared" si="1"/>
        <v/>
      </c>
      <c r="AE24" s="65">
        <v>10</v>
      </c>
      <c r="AF24" s="102"/>
      <c r="AG24" s="102"/>
      <c r="AH24" s="102"/>
      <c r="AI24" s="102"/>
      <c r="AJ24" s="102"/>
      <c r="AK24" s="102"/>
      <c r="AL24" s="102"/>
      <c r="AM24" s="102"/>
      <c r="AN24" s="102"/>
      <c r="AO24" s="102"/>
      <c r="AP24" s="102"/>
      <c r="AQ24" s="102"/>
      <c r="AR24" s="102"/>
      <c r="AS24" s="102"/>
      <c r="AT24" s="29"/>
      <c r="AU24" s="65">
        <v>10</v>
      </c>
      <c r="AV24" s="105" t="str">
        <f t="shared" si="2"/>
        <v/>
      </c>
      <c r="AW24" s="105"/>
      <c r="AX24" s="105"/>
      <c r="AY24" s="105" t="str">
        <f t="shared" si="3"/>
        <v/>
      </c>
      <c r="AZ24" s="105"/>
      <c r="BA24" s="105"/>
      <c r="BB24" s="106"/>
      <c r="BC24" s="107"/>
      <c r="BD24" s="107"/>
      <c r="BE24" s="107"/>
      <c r="BF24" s="107"/>
      <c r="BG24" s="107"/>
      <c r="BH24" s="107"/>
      <c r="BI24" s="108"/>
      <c r="BJ24" s="29"/>
      <c r="BK24" s="29"/>
    </row>
    <row r="25" spans="1:63" ht="20.100000000000001" customHeight="1" x14ac:dyDescent="0.3">
      <c r="A25" s="92"/>
      <c r="B25" s="92"/>
      <c r="C25" s="92"/>
      <c r="D25" s="92"/>
      <c r="E25" s="92"/>
      <c r="F25" s="92"/>
      <c r="G25" s="92"/>
      <c r="H25" s="92"/>
      <c r="I25" s="92"/>
      <c r="J25" s="92"/>
      <c r="K25" s="92"/>
      <c r="L25" s="83"/>
      <c r="M25" s="83"/>
      <c r="N25" s="83"/>
      <c r="O25" s="84"/>
      <c r="P25" s="86" t="str">
        <f t="shared" si="0"/>
        <v/>
      </c>
      <c r="Q25" s="86"/>
      <c r="R25" s="86"/>
      <c r="S25" s="86"/>
      <c r="T25" s="86"/>
      <c r="U25" s="86"/>
      <c r="V25" s="86"/>
      <c r="W25" s="86"/>
      <c r="X25" s="87"/>
      <c r="Y25" s="62"/>
      <c r="Z25" s="63"/>
      <c r="AA25" s="59" t="str">
        <f>IF($Q$7=0,calculs!$F15,calculs!$R15)</f>
        <v/>
      </c>
      <c r="AB25" s="60" t="str">
        <f>IF($Q$7=0,calculs!$G15,calculs!$T15)</f>
        <v/>
      </c>
      <c r="AC25" s="61" t="str">
        <f>IF($Q$7=0,IF(OR(calculs!$L$29&lt;0,calculs!$L$29&gt;calculs!$L$2),"ERR",calculs!$L15),IF(OR(calculs!$AC$29&lt;0,calculs!$AE$29&gt;calculs!$AC$2),"ERR",calculs!$AE15))</f>
        <v/>
      </c>
      <c r="AD25" s="61" t="str">
        <f t="shared" si="1"/>
        <v/>
      </c>
      <c r="AE25" s="65">
        <v>11</v>
      </c>
      <c r="AF25" s="102"/>
      <c r="AG25" s="102"/>
      <c r="AH25" s="102"/>
      <c r="AI25" s="102"/>
      <c r="AJ25" s="102"/>
      <c r="AK25" s="102"/>
      <c r="AL25" s="102"/>
      <c r="AM25" s="102"/>
      <c r="AN25" s="102"/>
      <c r="AO25" s="102"/>
      <c r="AP25" s="102"/>
      <c r="AQ25" s="102"/>
      <c r="AR25" s="102"/>
      <c r="AS25" s="102"/>
      <c r="AT25" s="29"/>
      <c r="AU25" s="65">
        <v>11</v>
      </c>
      <c r="AV25" s="105" t="str">
        <f t="shared" si="2"/>
        <v/>
      </c>
      <c r="AW25" s="105"/>
      <c r="AX25" s="105"/>
      <c r="AY25" s="105" t="str">
        <f t="shared" si="3"/>
        <v/>
      </c>
      <c r="AZ25" s="105"/>
      <c r="BA25" s="105"/>
      <c r="BB25" s="106"/>
      <c r="BC25" s="107"/>
      <c r="BD25" s="107"/>
      <c r="BE25" s="107"/>
      <c r="BF25" s="107"/>
      <c r="BG25" s="107"/>
      <c r="BH25" s="107"/>
      <c r="BI25" s="108"/>
      <c r="BJ25" s="29"/>
      <c r="BK25" s="29"/>
    </row>
    <row r="26" spans="1:63" ht="20.100000000000001" customHeight="1" x14ac:dyDescent="0.3">
      <c r="A26" s="92"/>
      <c r="B26" s="92"/>
      <c r="C26" s="92"/>
      <c r="D26" s="92"/>
      <c r="E26" s="92"/>
      <c r="F26" s="92"/>
      <c r="G26" s="92"/>
      <c r="H26" s="92"/>
      <c r="I26" s="92"/>
      <c r="J26" s="92"/>
      <c r="K26" s="92"/>
      <c r="L26" s="83"/>
      <c r="M26" s="83"/>
      <c r="N26" s="83"/>
      <c r="O26" s="84"/>
      <c r="P26" s="86" t="str">
        <f t="shared" si="0"/>
        <v/>
      </c>
      <c r="Q26" s="86"/>
      <c r="R26" s="86"/>
      <c r="S26" s="86"/>
      <c r="T26" s="86"/>
      <c r="U26" s="86"/>
      <c r="V26" s="86"/>
      <c r="W26" s="86"/>
      <c r="X26" s="87"/>
      <c r="Y26" s="62"/>
      <c r="Z26" s="63"/>
      <c r="AA26" s="59" t="str">
        <f>IF($Q$7=0,calculs!$F16,calculs!$R16)</f>
        <v/>
      </c>
      <c r="AB26" s="60" t="str">
        <f>IF($Q$7=0,calculs!$G16,calculs!$T16)</f>
        <v/>
      </c>
      <c r="AC26" s="61" t="str">
        <f>IF($Q$7=0,IF(OR(calculs!$L$29&lt;0,calculs!$L$29&gt;calculs!$L$2),"ERR",calculs!$L16),IF(OR(calculs!$AC$29&lt;0,calculs!$AE$29&gt;calculs!$AC$2),"ERR",calculs!$AE16))</f>
        <v/>
      </c>
      <c r="AD26" s="61" t="str">
        <f t="shared" si="1"/>
        <v/>
      </c>
      <c r="AE26" s="65">
        <v>12</v>
      </c>
      <c r="AF26" s="102"/>
      <c r="AG26" s="102"/>
      <c r="AH26" s="102"/>
      <c r="AI26" s="102"/>
      <c r="AJ26" s="102"/>
      <c r="AK26" s="102"/>
      <c r="AL26" s="102"/>
      <c r="AM26" s="102"/>
      <c r="AN26" s="102"/>
      <c r="AO26" s="102"/>
      <c r="AP26" s="102"/>
      <c r="AQ26" s="102"/>
      <c r="AR26" s="102"/>
      <c r="AS26" s="102"/>
      <c r="AT26" s="29"/>
      <c r="AU26" s="65">
        <v>12</v>
      </c>
      <c r="AV26" s="105" t="str">
        <f t="shared" si="2"/>
        <v/>
      </c>
      <c r="AW26" s="105"/>
      <c r="AX26" s="105"/>
      <c r="AY26" s="105" t="str">
        <f t="shared" si="3"/>
        <v/>
      </c>
      <c r="AZ26" s="105"/>
      <c r="BA26" s="105"/>
      <c r="BB26" s="106"/>
      <c r="BC26" s="107"/>
      <c r="BD26" s="107"/>
      <c r="BE26" s="107"/>
      <c r="BF26" s="107"/>
      <c r="BG26" s="107"/>
      <c r="BH26" s="107"/>
      <c r="BI26" s="108"/>
      <c r="BJ26" s="29"/>
      <c r="BK26" s="29"/>
    </row>
    <row r="27" spans="1:63" ht="20.100000000000001" customHeight="1" x14ac:dyDescent="0.3">
      <c r="A27" s="92"/>
      <c r="B27" s="92"/>
      <c r="C27" s="92"/>
      <c r="D27" s="92"/>
      <c r="E27" s="92"/>
      <c r="F27" s="92"/>
      <c r="G27" s="92"/>
      <c r="H27" s="92"/>
      <c r="I27" s="92"/>
      <c r="J27" s="92"/>
      <c r="K27" s="92"/>
      <c r="L27" s="83"/>
      <c r="M27" s="83"/>
      <c r="N27" s="83"/>
      <c r="O27" s="84"/>
      <c r="P27" s="86" t="str">
        <f t="shared" si="0"/>
        <v/>
      </c>
      <c r="Q27" s="86"/>
      <c r="R27" s="86"/>
      <c r="S27" s="86"/>
      <c r="T27" s="86"/>
      <c r="U27" s="86"/>
      <c r="V27" s="86"/>
      <c r="W27" s="86"/>
      <c r="X27" s="87"/>
      <c r="Y27" s="62"/>
      <c r="Z27" s="63"/>
      <c r="AA27" s="59" t="str">
        <f>IF($Q$7=0,calculs!$F17,calculs!$R17)</f>
        <v/>
      </c>
      <c r="AB27" s="60" t="str">
        <f>IF($Q$7=0,calculs!$G17,calculs!$T17)</f>
        <v/>
      </c>
      <c r="AC27" s="61" t="str">
        <f>IF($Q$7=0,IF(OR(calculs!$L$29&lt;0,calculs!$L$29&gt;calculs!$L$2),"ERR",calculs!$L17),IF(OR(calculs!$AC$29&lt;0,calculs!$AE$29&gt;calculs!$AC$2),"ERR",calculs!$AE17))</f>
        <v/>
      </c>
      <c r="AD27" s="61" t="str">
        <f t="shared" si="1"/>
        <v/>
      </c>
      <c r="AE27" s="65">
        <v>13</v>
      </c>
      <c r="AF27" s="102"/>
      <c r="AG27" s="102"/>
      <c r="AH27" s="102"/>
      <c r="AI27" s="102"/>
      <c r="AJ27" s="102"/>
      <c r="AK27" s="102"/>
      <c r="AL27" s="102"/>
      <c r="AM27" s="102"/>
      <c r="AN27" s="102"/>
      <c r="AO27" s="102"/>
      <c r="AP27" s="102"/>
      <c r="AQ27" s="102"/>
      <c r="AR27" s="102"/>
      <c r="AS27" s="102"/>
      <c r="AT27" s="29"/>
      <c r="AU27" s="65">
        <v>13</v>
      </c>
      <c r="AV27" s="105" t="str">
        <f t="shared" si="2"/>
        <v/>
      </c>
      <c r="AW27" s="105"/>
      <c r="AX27" s="105"/>
      <c r="AY27" s="105" t="str">
        <f t="shared" si="3"/>
        <v/>
      </c>
      <c r="AZ27" s="105"/>
      <c r="BA27" s="105"/>
      <c r="BB27" s="106"/>
      <c r="BC27" s="107"/>
      <c r="BD27" s="107"/>
      <c r="BE27" s="107"/>
      <c r="BF27" s="107"/>
      <c r="BG27" s="107"/>
      <c r="BH27" s="107"/>
      <c r="BI27" s="108"/>
      <c r="BJ27" s="29"/>
      <c r="BK27" s="29"/>
    </row>
    <row r="28" spans="1:63" ht="20.100000000000001" customHeight="1" x14ac:dyDescent="0.3">
      <c r="A28" s="92"/>
      <c r="B28" s="92"/>
      <c r="C28" s="92"/>
      <c r="D28" s="92"/>
      <c r="E28" s="92"/>
      <c r="F28" s="92"/>
      <c r="G28" s="92"/>
      <c r="H28" s="92"/>
      <c r="I28" s="92"/>
      <c r="J28" s="92"/>
      <c r="K28" s="92"/>
      <c r="L28" s="83"/>
      <c r="M28" s="83"/>
      <c r="N28" s="83"/>
      <c r="O28" s="84"/>
      <c r="P28" s="86" t="str">
        <f t="shared" si="0"/>
        <v/>
      </c>
      <c r="Q28" s="86"/>
      <c r="R28" s="86"/>
      <c r="S28" s="86"/>
      <c r="T28" s="86"/>
      <c r="U28" s="86"/>
      <c r="V28" s="86"/>
      <c r="W28" s="86"/>
      <c r="X28" s="87"/>
      <c r="Y28" s="62"/>
      <c r="Z28" s="63"/>
      <c r="AA28" s="59" t="str">
        <f>IF($Q$7=0,calculs!$F18,calculs!$R18)</f>
        <v/>
      </c>
      <c r="AB28" s="60" t="str">
        <f>IF($Q$7=0,calculs!$G18,calculs!$T18)</f>
        <v/>
      </c>
      <c r="AC28" s="61" t="str">
        <f>IF($Q$7=0,IF(OR(calculs!$L$29&lt;0,calculs!$L$29&gt;calculs!$L$2),"ERR",calculs!$L18),IF(OR(calculs!$AC$29&lt;0,calculs!$AE$29&gt;calculs!$AC$2),"ERR",calculs!$AE18))</f>
        <v/>
      </c>
      <c r="AD28" s="61" t="str">
        <f t="shared" si="1"/>
        <v/>
      </c>
      <c r="AE28" s="65">
        <v>14</v>
      </c>
      <c r="AF28" s="102"/>
      <c r="AG28" s="102"/>
      <c r="AH28" s="102"/>
      <c r="AI28" s="102"/>
      <c r="AJ28" s="102"/>
      <c r="AK28" s="102"/>
      <c r="AL28" s="102"/>
      <c r="AM28" s="102"/>
      <c r="AN28" s="102"/>
      <c r="AO28" s="102"/>
      <c r="AP28" s="102"/>
      <c r="AQ28" s="102"/>
      <c r="AR28" s="102"/>
      <c r="AS28" s="102"/>
      <c r="AT28" s="29"/>
      <c r="AU28" s="65">
        <v>14</v>
      </c>
      <c r="AV28" s="105" t="str">
        <f t="shared" si="2"/>
        <v/>
      </c>
      <c r="AW28" s="105"/>
      <c r="AX28" s="105"/>
      <c r="AY28" s="105" t="str">
        <f t="shared" si="3"/>
        <v/>
      </c>
      <c r="AZ28" s="105"/>
      <c r="BA28" s="105"/>
      <c r="BB28" s="106"/>
      <c r="BC28" s="107"/>
      <c r="BD28" s="107"/>
      <c r="BE28" s="107"/>
      <c r="BF28" s="107"/>
      <c r="BG28" s="107"/>
      <c r="BH28" s="107"/>
      <c r="BI28" s="108"/>
      <c r="BJ28" s="29"/>
      <c r="BK28" s="29"/>
    </row>
    <row r="29" spans="1:63" ht="20.100000000000001" customHeight="1" x14ac:dyDescent="0.3">
      <c r="A29" s="92"/>
      <c r="B29" s="92"/>
      <c r="C29" s="92"/>
      <c r="D29" s="92"/>
      <c r="E29" s="92"/>
      <c r="F29" s="92"/>
      <c r="G29" s="92"/>
      <c r="H29" s="92"/>
      <c r="I29" s="92"/>
      <c r="J29" s="92"/>
      <c r="K29" s="92"/>
      <c r="L29" s="83"/>
      <c r="M29" s="83"/>
      <c r="N29" s="83"/>
      <c r="O29" s="84"/>
      <c r="P29" s="86" t="str">
        <f t="shared" si="0"/>
        <v/>
      </c>
      <c r="Q29" s="86"/>
      <c r="R29" s="86"/>
      <c r="S29" s="86"/>
      <c r="T29" s="86"/>
      <c r="U29" s="86"/>
      <c r="V29" s="86"/>
      <c r="W29" s="86"/>
      <c r="X29" s="87"/>
      <c r="Y29" s="62"/>
      <c r="Z29" s="63"/>
      <c r="AA29" s="59" t="str">
        <f>IF($Q$7=0,calculs!$F19,calculs!$R19)</f>
        <v/>
      </c>
      <c r="AB29" s="60" t="str">
        <f>IF($Q$7=0,calculs!$G19,calculs!$T19)</f>
        <v/>
      </c>
      <c r="AC29" s="61" t="str">
        <f>IF($Q$7=0,IF(OR(calculs!$L$29&lt;0,calculs!$L$29&gt;calculs!$L$2),"ERR",calculs!$L19),IF(OR(calculs!$AC$29&lt;0,calculs!$AE$29&gt;calculs!$AC$2),"ERR",calculs!$AE19))</f>
        <v/>
      </c>
      <c r="AD29" s="61" t="str">
        <f t="shared" si="1"/>
        <v/>
      </c>
      <c r="AE29" s="66">
        <v>15</v>
      </c>
      <c r="AF29" s="104"/>
      <c r="AG29" s="104"/>
      <c r="AH29" s="104"/>
      <c r="AI29" s="104"/>
      <c r="AJ29" s="104"/>
      <c r="AK29" s="104"/>
      <c r="AL29" s="104"/>
      <c r="AM29" s="104"/>
      <c r="AN29" s="104"/>
      <c r="AO29" s="104"/>
      <c r="AP29" s="104"/>
      <c r="AQ29" s="104"/>
      <c r="AR29" s="104"/>
      <c r="AS29" s="104"/>
      <c r="AT29" s="29"/>
      <c r="AU29" s="66">
        <v>15</v>
      </c>
      <c r="AV29" s="105" t="str">
        <f t="shared" si="2"/>
        <v/>
      </c>
      <c r="AW29" s="105"/>
      <c r="AX29" s="105"/>
      <c r="AY29" s="105" t="str">
        <f t="shared" si="3"/>
        <v/>
      </c>
      <c r="AZ29" s="105"/>
      <c r="BA29" s="105"/>
      <c r="BB29" s="106"/>
      <c r="BC29" s="107"/>
      <c r="BD29" s="107"/>
      <c r="BE29" s="107"/>
      <c r="BF29" s="107"/>
      <c r="BG29" s="107"/>
      <c r="BH29" s="107"/>
      <c r="BI29" s="108"/>
      <c r="BJ29" s="29"/>
      <c r="BK29" s="29"/>
    </row>
    <row r="30" spans="1:63" ht="20.100000000000001" customHeight="1" x14ac:dyDescent="0.3">
      <c r="A30" s="92"/>
      <c r="B30" s="92"/>
      <c r="C30" s="92"/>
      <c r="D30" s="92"/>
      <c r="E30" s="92"/>
      <c r="F30" s="92"/>
      <c r="G30" s="92"/>
      <c r="H30" s="92"/>
      <c r="I30" s="92"/>
      <c r="J30" s="92"/>
      <c r="K30" s="92"/>
      <c r="L30" s="83"/>
      <c r="M30" s="83"/>
      <c r="N30" s="83"/>
      <c r="O30" s="84"/>
      <c r="P30" s="86" t="str">
        <f t="shared" si="0"/>
        <v/>
      </c>
      <c r="Q30" s="86"/>
      <c r="R30" s="86"/>
      <c r="S30" s="86"/>
      <c r="T30" s="86"/>
      <c r="U30" s="86"/>
      <c r="V30" s="86"/>
      <c r="W30" s="86"/>
      <c r="X30" s="87"/>
      <c r="Y30" s="62"/>
      <c r="Z30" s="63"/>
      <c r="AA30" s="59" t="str">
        <f>IF($Q$7=0,calculs!$F20,calculs!$R20)</f>
        <v/>
      </c>
      <c r="AB30" s="60" t="str">
        <f>IF($Q$7=0,calculs!$G20,calculs!$T20)</f>
        <v/>
      </c>
      <c r="AC30" s="61" t="str">
        <f>IF($Q$7=0,IF(OR(calculs!$L$29&lt;0,calculs!$L$29&gt;calculs!$L$2),"ERR",calculs!$L20),IF(OR(calculs!$AC$29&lt;0,calculs!$AE$29&gt;calculs!$AC$2),"ERR",calculs!$AE20))</f>
        <v/>
      </c>
      <c r="AD30" s="61" t="str">
        <f t="shared" si="1"/>
        <v/>
      </c>
      <c r="AE30" s="29"/>
      <c r="AF30" s="103"/>
      <c r="AG30" s="103"/>
      <c r="AH30" s="103"/>
      <c r="AI30" s="103"/>
      <c r="AJ30" s="103"/>
      <c r="AK30" s="103"/>
      <c r="AL30" s="103"/>
      <c r="AM30" s="103"/>
      <c r="AN30" s="103"/>
      <c r="AO30" s="103"/>
      <c r="AP30" s="103"/>
      <c r="AQ30" s="103"/>
      <c r="AR30" s="103"/>
      <c r="AS30" s="103"/>
      <c r="AT30" s="29"/>
      <c r="AU30" s="29"/>
      <c r="AV30" s="103"/>
      <c r="AW30" s="103"/>
      <c r="AX30" s="103"/>
      <c r="AY30" s="103"/>
      <c r="AZ30" s="103"/>
      <c r="BA30" s="103"/>
      <c r="BB30" s="103"/>
      <c r="BC30" s="103"/>
      <c r="BD30" s="103"/>
      <c r="BE30" s="103"/>
      <c r="BF30" s="103"/>
      <c r="BG30" s="103"/>
      <c r="BH30" s="103"/>
      <c r="BI30" s="103"/>
      <c r="BJ30" s="29"/>
      <c r="BK30" s="29"/>
    </row>
    <row r="31" spans="1:63" ht="20.100000000000001" customHeight="1" x14ac:dyDescent="0.3">
      <c r="A31" s="92"/>
      <c r="B31" s="92"/>
      <c r="C31" s="92"/>
      <c r="D31" s="92"/>
      <c r="E31" s="92"/>
      <c r="F31" s="92"/>
      <c r="G31" s="92"/>
      <c r="H31" s="92"/>
      <c r="I31" s="92"/>
      <c r="J31" s="92"/>
      <c r="K31" s="92"/>
      <c r="L31" s="83"/>
      <c r="M31" s="83"/>
      <c r="N31" s="83"/>
      <c r="O31" s="84"/>
      <c r="P31" s="86" t="str">
        <f t="shared" si="0"/>
        <v/>
      </c>
      <c r="Q31" s="86"/>
      <c r="R31" s="86"/>
      <c r="S31" s="86"/>
      <c r="T31" s="86"/>
      <c r="U31" s="86"/>
      <c r="V31" s="86"/>
      <c r="W31" s="86"/>
      <c r="X31" s="87"/>
      <c r="Y31" s="62"/>
      <c r="Z31" s="63"/>
      <c r="AA31" s="59" t="str">
        <f>IF($Q$7=0,calculs!$F21,calculs!$R21)</f>
        <v/>
      </c>
      <c r="AB31" s="60" t="str">
        <f>IF($Q$7=0,calculs!$G21,calculs!$T21)</f>
        <v/>
      </c>
      <c r="AC31" s="61" t="str">
        <f>IF($Q$7=0,IF(OR(calculs!$L$29&lt;0,calculs!$L$29&gt;calculs!$L$2),"ERR",calculs!$L21),IF(OR(calculs!$AC$29&lt;0,calculs!$AE$29&gt;calculs!$AC$2),"ERR",calculs!$AE21))</f>
        <v/>
      </c>
      <c r="AD31" s="61" t="str">
        <f t="shared" si="1"/>
        <v/>
      </c>
      <c r="AE31" s="29"/>
      <c r="AF31" s="103"/>
      <c r="AG31" s="103"/>
      <c r="AH31" s="103"/>
      <c r="AI31" s="103"/>
      <c r="AJ31" s="103"/>
      <c r="AK31" s="103"/>
      <c r="AL31" s="103"/>
      <c r="AM31" s="103"/>
      <c r="AN31" s="103"/>
      <c r="AO31" s="103"/>
      <c r="AP31" s="103"/>
      <c r="AQ31" s="103"/>
      <c r="AR31" s="103"/>
      <c r="AS31" s="103"/>
      <c r="AT31" s="29"/>
      <c r="AU31" s="29"/>
      <c r="AV31" s="103"/>
      <c r="AW31" s="103"/>
      <c r="AX31" s="103"/>
      <c r="AY31" s="103"/>
      <c r="AZ31" s="103"/>
      <c r="BA31" s="103"/>
      <c r="BB31" s="103"/>
      <c r="BC31" s="103"/>
      <c r="BD31" s="103"/>
      <c r="BE31" s="103"/>
      <c r="BF31" s="103"/>
      <c r="BG31" s="103"/>
      <c r="BH31" s="103"/>
      <c r="BI31" s="103"/>
      <c r="BJ31" s="29"/>
      <c r="BK31" s="29"/>
    </row>
    <row r="32" spans="1:63" ht="20.100000000000001" customHeight="1" x14ac:dyDescent="0.3">
      <c r="A32" s="92"/>
      <c r="B32" s="92"/>
      <c r="C32" s="92"/>
      <c r="D32" s="92"/>
      <c r="E32" s="92"/>
      <c r="F32" s="92"/>
      <c r="G32" s="92"/>
      <c r="H32" s="92"/>
      <c r="I32" s="92"/>
      <c r="J32" s="92"/>
      <c r="K32" s="92"/>
      <c r="L32" s="83"/>
      <c r="M32" s="83"/>
      <c r="N32" s="83"/>
      <c r="O32" s="84"/>
      <c r="P32" s="86" t="str">
        <f t="shared" si="0"/>
        <v/>
      </c>
      <c r="Q32" s="86"/>
      <c r="R32" s="86"/>
      <c r="S32" s="86"/>
      <c r="T32" s="86"/>
      <c r="U32" s="86"/>
      <c r="V32" s="86"/>
      <c r="W32" s="86"/>
      <c r="X32" s="87"/>
      <c r="Y32" s="62"/>
      <c r="Z32" s="63"/>
      <c r="AA32" s="59" t="str">
        <f>IF($Q$7=0,calculs!$F22,calculs!$R22)</f>
        <v/>
      </c>
      <c r="AB32" s="60" t="str">
        <f>IF($Q$7=0,calculs!$G22,calculs!$T22)</f>
        <v/>
      </c>
      <c r="AC32" s="61" t="str">
        <f>IF($Q$7=0,IF(OR(calculs!$L$29&lt;0,calculs!$L$29&gt;calculs!$L$2),"ERR",calculs!$L22),IF(OR(calculs!$AC$29&lt;0,calculs!$AE$29&gt;calculs!$AC$2),"ERR",calculs!$AE22))</f>
        <v/>
      </c>
      <c r="AD32" s="61" t="str">
        <f t="shared" si="1"/>
        <v/>
      </c>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row>
    <row r="33" spans="1:63" ht="20.100000000000001" customHeight="1" x14ac:dyDescent="0.3">
      <c r="A33" s="92"/>
      <c r="B33" s="92"/>
      <c r="C33" s="92"/>
      <c r="D33" s="92"/>
      <c r="E33" s="92"/>
      <c r="F33" s="92"/>
      <c r="G33" s="92"/>
      <c r="H33" s="92"/>
      <c r="I33" s="92"/>
      <c r="J33" s="92"/>
      <c r="K33" s="92"/>
      <c r="L33" s="83"/>
      <c r="M33" s="83"/>
      <c r="N33" s="83"/>
      <c r="O33" s="84"/>
      <c r="P33" s="86" t="str">
        <f t="shared" si="0"/>
        <v/>
      </c>
      <c r="Q33" s="86"/>
      <c r="R33" s="86"/>
      <c r="S33" s="86"/>
      <c r="T33" s="86"/>
      <c r="U33" s="86"/>
      <c r="V33" s="86"/>
      <c r="W33" s="86"/>
      <c r="X33" s="87"/>
      <c r="Y33" s="62"/>
      <c r="Z33" s="63"/>
      <c r="AA33" s="59" t="str">
        <f>IF($Q$7=0,calculs!$F23,calculs!$R23)</f>
        <v/>
      </c>
      <c r="AB33" s="60" t="str">
        <f>IF($Q$7=0,calculs!$G23,calculs!$T23)</f>
        <v/>
      </c>
      <c r="AC33" s="61" t="str">
        <f>IF($Q$7=0,IF(OR(calculs!$L$29&lt;0,calculs!$L$29&gt;calculs!$L$2),"ERR",calculs!$L23),IF(OR(calculs!$AC$29&lt;0,calculs!$AE$29&gt;calculs!$AC$2),"ERR",calculs!$AE23))</f>
        <v/>
      </c>
      <c r="AD33" s="61" t="str">
        <f t="shared" si="1"/>
        <v/>
      </c>
      <c r="AE33" s="29"/>
      <c r="AF33" s="33" t="s">
        <v>59</v>
      </c>
      <c r="AG33" s="33"/>
      <c r="AH33" s="33"/>
      <c r="AI33" s="33">
        <f>15-COUNTBLANK(AF15:AF29)</f>
        <v>0</v>
      </c>
      <c r="AJ33" s="29"/>
      <c r="AK33" s="29"/>
      <c r="AL33" s="29"/>
      <c r="AM33" s="29"/>
      <c r="AN33" s="29"/>
      <c r="AO33" s="29"/>
      <c r="AP33" s="29"/>
      <c r="AQ33" s="29"/>
      <c r="AR33" s="29"/>
      <c r="AS33" s="29"/>
      <c r="AT33" s="29"/>
      <c r="AU33" s="29"/>
      <c r="AV33" s="33" t="s">
        <v>59</v>
      </c>
      <c r="AW33" s="33"/>
      <c r="AX33" s="33"/>
      <c r="AY33" s="33">
        <f>15-COUNTBLANK(AV15:AV29)</f>
        <v>0</v>
      </c>
      <c r="AZ33" s="29"/>
      <c r="BA33" s="29"/>
      <c r="BB33" s="29"/>
      <c r="BC33" s="29"/>
      <c r="BD33" s="29"/>
      <c r="BE33" s="29"/>
      <c r="BF33" s="29"/>
      <c r="BG33" s="29"/>
      <c r="BH33" s="29"/>
      <c r="BI33" s="29"/>
      <c r="BJ33" s="29"/>
      <c r="BK33" s="29"/>
    </row>
    <row r="34" spans="1:63" ht="20.100000000000001" customHeight="1" x14ac:dyDescent="0.3">
      <c r="A34" s="92"/>
      <c r="B34" s="92"/>
      <c r="C34" s="92"/>
      <c r="D34" s="92"/>
      <c r="E34" s="92"/>
      <c r="F34" s="92"/>
      <c r="G34" s="92"/>
      <c r="H34" s="92"/>
      <c r="I34" s="92"/>
      <c r="J34" s="92"/>
      <c r="K34" s="92"/>
      <c r="L34" s="83"/>
      <c r="M34" s="83"/>
      <c r="N34" s="83"/>
      <c r="O34" s="84"/>
      <c r="P34" s="86" t="str">
        <f t="shared" si="0"/>
        <v/>
      </c>
      <c r="Q34" s="86"/>
      <c r="R34" s="86"/>
      <c r="S34" s="86"/>
      <c r="T34" s="86"/>
      <c r="U34" s="86"/>
      <c r="V34" s="86"/>
      <c r="W34" s="86"/>
      <c r="X34" s="87"/>
      <c r="Y34" s="62"/>
      <c r="Z34" s="63"/>
      <c r="AA34" s="59" t="str">
        <f>IF($Q$7=0,calculs!$F24,calculs!$R24)</f>
        <v/>
      </c>
      <c r="AB34" s="60" t="str">
        <f>IF($Q$7=0,calculs!$G24,calculs!$T24)</f>
        <v/>
      </c>
      <c r="AC34" s="61" t="str">
        <f>IF($Q$7=0,IF(OR(calculs!$L$29&lt;0,calculs!$L$29&gt;calculs!$L$2),"ERR",calculs!$L24),IF(OR(calculs!$AC$29&lt;0,calculs!$AE$29&gt;calculs!$AC$2),"ERR",calculs!$AE24))</f>
        <v/>
      </c>
      <c r="AD34" s="61" t="str">
        <f t="shared" si="1"/>
        <v/>
      </c>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row>
    <row r="35" spans="1:63" ht="20.100000000000001" customHeight="1" x14ac:dyDescent="0.3">
      <c r="A35" s="92"/>
      <c r="B35" s="92"/>
      <c r="C35" s="92"/>
      <c r="D35" s="92"/>
      <c r="E35" s="92"/>
      <c r="F35" s="92"/>
      <c r="G35" s="92"/>
      <c r="H35" s="92"/>
      <c r="I35" s="92"/>
      <c r="J35" s="92"/>
      <c r="K35" s="92"/>
      <c r="L35" s="83"/>
      <c r="M35" s="83"/>
      <c r="N35" s="83"/>
      <c r="O35" s="84"/>
      <c r="P35" s="86" t="str">
        <f t="shared" si="0"/>
        <v/>
      </c>
      <c r="Q35" s="86"/>
      <c r="R35" s="86"/>
      <c r="S35" s="86"/>
      <c r="T35" s="86"/>
      <c r="U35" s="86"/>
      <c r="V35" s="86"/>
      <c r="W35" s="86"/>
      <c r="X35" s="87"/>
      <c r="Y35" s="62"/>
      <c r="Z35" s="63"/>
      <c r="AA35" s="59" t="str">
        <f>IF($Q$7=0,calculs!$F25,calculs!$R25)</f>
        <v/>
      </c>
      <c r="AB35" s="60" t="str">
        <f>IF($Q$7=0,calculs!$G25,calculs!$T25)</f>
        <v/>
      </c>
      <c r="AC35" s="61" t="str">
        <f>IF($Q$7=0,IF(OR(calculs!$L$29&lt;0,calculs!$L$29&gt;calculs!$L$2),"ERR",calculs!$L25),IF(OR(calculs!$AC$29&lt;0,calculs!$AE$29&gt;calculs!$AC$2),"ERR",calculs!$AE25))</f>
        <v/>
      </c>
      <c r="AD35" s="61" t="str">
        <f t="shared" si="1"/>
        <v/>
      </c>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row>
    <row r="36" spans="1:63" ht="20.100000000000001" customHeight="1" x14ac:dyDescent="0.3">
      <c r="A36" s="92"/>
      <c r="B36" s="92"/>
      <c r="C36" s="92"/>
      <c r="D36" s="92"/>
      <c r="E36" s="92"/>
      <c r="F36" s="92"/>
      <c r="G36" s="92"/>
      <c r="H36" s="92"/>
      <c r="I36" s="92"/>
      <c r="J36" s="92"/>
      <c r="K36" s="92"/>
      <c r="L36" s="83"/>
      <c r="M36" s="83"/>
      <c r="N36" s="83"/>
      <c r="O36" s="84"/>
      <c r="P36" s="86" t="str">
        <f t="shared" si="0"/>
        <v/>
      </c>
      <c r="Q36" s="86"/>
      <c r="R36" s="86"/>
      <c r="S36" s="86"/>
      <c r="T36" s="86"/>
      <c r="U36" s="86"/>
      <c r="V36" s="86"/>
      <c r="W36" s="86"/>
      <c r="X36" s="87"/>
      <c r="Y36" s="62"/>
      <c r="Z36" s="63"/>
      <c r="AA36" s="59" t="str">
        <f>IF($Q$7=0,calculs!$F26,calculs!$R26)</f>
        <v/>
      </c>
      <c r="AB36" s="60" t="str">
        <f>IF($Q$7=0,calculs!$G26,calculs!$T26)</f>
        <v/>
      </c>
      <c r="AC36" s="61" t="str">
        <f>IF($Q$7=0,IF(OR(calculs!$L$29&lt;0,calculs!$L$29&gt;calculs!$L$2),"ERR",calculs!$L26),IF(OR(calculs!$AC$29&lt;0,calculs!$AE$29&gt;calculs!$AC$2),"ERR",calculs!$AE26))</f>
        <v/>
      </c>
      <c r="AD36" s="61" t="str">
        <f t="shared" si="1"/>
        <v/>
      </c>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row>
    <row r="37" spans="1:63" ht="20.100000000000001" customHeight="1" x14ac:dyDescent="0.3">
      <c r="A37" s="92"/>
      <c r="B37" s="92"/>
      <c r="C37" s="92"/>
      <c r="D37" s="92"/>
      <c r="E37" s="92"/>
      <c r="F37" s="92"/>
      <c r="G37" s="92"/>
      <c r="H37" s="92"/>
      <c r="I37" s="92"/>
      <c r="J37" s="92"/>
      <c r="K37" s="92"/>
      <c r="L37" s="83"/>
      <c r="M37" s="83"/>
      <c r="N37" s="83"/>
      <c r="O37" s="84"/>
      <c r="P37" s="86" t="str">
        <f t="shared" si="0"/>
        <v/>
      </c>
      <c r="Q37" s="86"/>
      <c r="R37" s="86"/>
      <c r="S37" s="86"/>
      <c r="T37" s="86"/>
      <c r="U37" s="86"/>
      <c r="V37" s="86"/>
      <c r="W37" s="86"/>
      <c r="X37" s="87"/>
      <c r="Y37" s="62"/>
      <c r="Z37" s="63"/>
      <c r="AA37" s="59" t="str">
        <f>IF($Q$7=0,calculs!$F27,calculs!$R27)</f>
        <v/>
      </c>
      <c r="AB37" s="60" t="str">
        <f>IF($Q$7=0,calculs!$G27,calculs!$T27)</f>
        <v/>
      </c>
      <c r="AC37" s="61" t="str">
        <f>IF($Q$7=0,IF(OR(calculs!$L$29&lt;0,calculs!$L$29&gt;calculs!$L$2),"ERR",calculs!$L27),IF(OR(calculs!$AC$29&lt;0,calculs!$AE$29&gt;calculs!$AC$2),"ERR",calculs!$AE27))</f>
        <v/>
      </c>
      <c r="AD37" s="61" t="str">
        <f t="shared" si="1"/>
        <v/>
      </c>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row>
    <row r="38" spans="1:63" ht="20.100000000000001" customHeight="1" x14ac:dyDescent="0.3">
      <c r="A38" s="29"/>
      <c r="B38" s="29"/>
      <c r="C38" s="29"/>
      <c r="D38" s="29"/>
      <c r="E38" s="29"/>
      <c r="F38" s="29"/>
      <c r="G38" s="29"/>
      <c r="H38" s="29"/>
      <c r="I38" s="29"/>
      <c r="J38" s="29"/>
      <c r="K38" s="29"/>
      <c r="L38" s="88">
        <f>SUM($L$14:$M$37)</f>
        <v>0</v>
      </c>
      <c r="M38" s="89"/>
      <c r="N38" s="90">
        <f>COUNTIF($N$14:$O$37,"oui")</f>
        <v>0</v>
      </c>
      <c r="O38" s="91"/>
      <c r="P38" s="29"/>
      <c r="Q38" s="29"/>
      <c r="R38" s="29"/>
      <c r="S38" s="29"/>
      <c r="T38" s="29"/>
      <c r="U38" s="29"/>
      <c r="V38" s="29"/>
      <c r="W38" s="29"/>
      <c r="X38" s="29"/>
      <c r="Y38" s="67"/>
      <c r="Z38" s="68">
        <f>SUM(Z14:Z37)</f>
        <v>0</v>
      </c>
      <c r="AA38" s="67">
        <f>SUM(AA14:AA37)</f>
        <v>0</v>
      </c>
      <c r="AB38" s="69">
        <f>SUM(AB14:AB37)</f>
        <v>0</v>
      </c>
      <c r="AC38" s="67">
        <f>SUM(AC14:AC37)</f>
        <v>0</v>
      </c>
      <c r="AD38" s="67">
        <f>SUM(AD14:AD37)</f>
        <v>0</v>
      </c>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row>
    <row r="39" spans="1:63" ht="41.4" hidden="1" x14ac:dyDescent="0.3">
      <c r="A39" s="70" t="s">
        <v>354</v>
      </c>
      <c r="AL39" s="22"/>
      <c r="AM39" s="22"/>
      <c r="AU39" s="16">
        <v>0</v>
      </c>
      <c r="AV39" s="71" t="s">
        <v>55</v>
      </c>
      <c r="AW39" s="71" t="s">
        <v>356</v>
      </c>
      <c r="AX39" s="16" t="s">
        <v>338</v>
      </c>
    </row>
    <row r="40" spans="1:63" ht="19.2" hidden="1" x14ac:dyDescent="0.3">
      <c r="A40" s="70" t="s">
        <v>340</v>
      </c>
      <c r="BA40" s="16">
        <v>999</v>
      </c>
    </row>
    <row r="41" spans="1:63" ht="20.100000000000001" hidden="1" customHeight="1" x14ac:dyDescent="0.3">
      <c r="BA41" s="16">
        <v>1999</v>
      </c>
    </row>
    <row r="42" spans="1:63" ht="20.100000000000001" hidden="1" customHeight="1" x14ac:dyDescent="0.3"/>
    <row r="43" spans="1:63" ht="20.100000000000001" hidden="1" customHeight="1" x14ac:dyDescent="0.3"/>
    <row r="44" spans="1:63" ht="20.100000000000001" hidden="1" customHeight="1" x14ac:dyDescent="0.3"/>
    <row r="45" spans="1:63" ht="20.100000000000001" hidden="1" customHeight="1" x14ac:dyDescent="0.3"/>
    <row r="46" spans="1:63" ht="20.100000000000001" hidden="1" customHeight="1" x14ac:dyDescent="0.3">
      <c r="AU46" s="16">
        <v>1</v>
      </c>
      <c r="AV46" s="72" t="s">
        <v>98</v>
      </c>
      <c r="AW46" s="73">
        <v>10975</v>
      </c>
      <c r="AX46" s="74">
        <v>21</v>
      </c>
    </row>
    <row r="47" spans="1:63" ht="20.100000000000001" hidden="1" customHeight="1" x14ac:dyDescent="0.3">
      <c r="AU47" s="16">
        <v>2</v>
      </c>
      <c r="AV47" s="72" t="s">
        <v>156</v>
      </c>
      <c r="AW47" s="73">
        <v>14530</v>
      </c>
      <c r="AX47" s="74">
        <v>23</v>
      </c>
    </row>
    <row r="48" spans="1:63" ht="20.100000000000001" hidden="1" customHeight="1" x14ac:dyDescent="0.3">
      <c r="AU48" s="16">
        <v>3</v>
      </c>
      <c r="AV48" s="75" t="s">
        <v>283</v>
      </c>
      <c r="AW48" s="73">
        <v>28169</v>
      </c>
      <c r="AX48" s="74">
        <v>29</v>
      </c>
    </row>
    <row r="49" spans="47:50" ht="20.100000000000001" hidden="1" customHeight="1" x14ac:dyDescent="0.3">
      <c r="AU49" s="16">
        <v>4</v>
      </c>
      <c r="AV49" s="72" t="s">
        <v>134</v>
      </c>
      <c r="AW49" s="73">
        <v>12804</v>
      </c>
      <c r="AX49" s="74">
        <v>23</v>
      </c>
    </row>
    <row r="50" spans="47:50" ht="20.100000000000001" hidden="1" customHeight="1" x14ac:dyDescent="0.3">
      <c r="AU50" s="16">
        <v>5</v>
      </c>
      <c r="AV50" s="75" t="s">
        <v>269</v>
      </c>
      <c r="AW50" s="73">
        <v>7134</v>
      </c>
      <c r="AX50" s="74">
        <v>19</v>
      </c>
    </row>
    <row r="51" spans="47:50" ht="20.100000000000001" hidden="1" customHeight="1" x14ac:dyDescent="0.3">
      <c r="AU51" s="16">
        <v>6</v>
      </c>
      <c r="AV51" s="75" t="s">
        <v>173</v>
      </c>
      <c r="AW51" s="73">
        <v>28998</v>
      </c>
      <c r="AX51" s="74">
        <v>29</v>
      </c>
    </row>
    <row r="52" spans="47:50" ht="20.100000000000001" hidden="1" customHeight="1" x14ac:dyDescent="0.3">
      <c r="AU52" s="16">
        <v>7</v>
      </c>
      <c r="AV52" s="75" t="s">
        <v>157</v>
      </c>
      <c r="AW52" s="73">
        <v>4228</v>
      </c>
      <c r="AX52" s="74">
        <v>15</v>
      </c>
    </row>
    <row r="53" spans="47:50" ht="20.100000000000001" hidden="1" customHeight="1" x14ac:dyDescent="0.3">
      <c r="AU53" s="16">
        <v>8</v>
      </c>
      <c r="AV53" s="72" t="s">
        <v>147</v>
      </c>
      <c r="AW53" s="73">
        <v>7619</v>
      </c>
      <c r="AX53" s="74">
        <v>19</v>
      </c>
    </row>
    <row r="54" spans="47:50" ht="20.100000000000001" hidden="1" customHeight="1" x14ac:dyDescent="0.3">
      <c r="AU54" s="16">
        <v>9</v>
      </c>
      <c r="AV54" s="75" t="s">
        <v>227</v>
      </c>
      <c r="AW54" s="73">
        <v>31234</v>
      </c>
      <c r="AX54" s="74">
        <v>31</v>
      </c>
    </row>
    <row r="55" spans="47:50" ht="20.100000000000001" hidden="1" customHeight="1" x14ac:dyDescent="0.3">
      <c r="AU55" s="16">
        <v>10</v>
      </c>
      <c r="AV55" s="72" t="s">
        <v>284</v>
      </c>
      <c r="AW55" s="73">
        <v>7316</v>
      </c>
      <c r="AX55" s="74">
        <v>19</v>
      </c>
    </row>
    <row r="56" spans="47:50" ht="20.100000000000001" hidden="1" customHeight="1" x14ac:dyDescent="0.3">
      <c r="AU56" s="16">
        <v>11</v>
      </c>
      <c r="AV56" s="75" t="s">
        <v>90</v>
      </c>
      <c r="AW56" s="73">
        <v>30028</v>
      </c>
      <c r="AX56" s="74">
        <v>31</v>
      </c>
    </row>
    <row r="57" spans="47:50" ht="20.100000000000001" hidden="1" customHeight="1" x14ac:dyDescent="0.3">
      <c r="AU57" s="16">
        <v>12</v>
      </c>
      <c r="AV57" s="75" t="s">
        <v>228</v>
      </c>
      <c r="AW57" s="73">
        <v>5795</v>
      </c>
      <c r="AX57" s="74">
        <v>17</v>
      </c>
    </row>
    <row r="58" spans="47:50" ht="20.100000000000001" hidden="1" customHeight="1" x14ac:dyDescent="0.3">
      <c r="AU58" s="16">
        <v>13</v>
      </c>
      <c r="AV58" s="75" t="s">
        <v>229</v>
      </c>
      <c r="AW58" s="73">
        <v>17711</v>
      </c>
      <c r="AX58" s="74">
        <v>25</v>
      </c>
    </row>
    <row r="59" spans="47:50" ht="20.100000000000001" hidden="1" customHeight="1" x14ac:dyDescent="0.3">
      <c r="AU59" s="16">
        <v>14</v>
      </c>
      <c r="AV59" s="72" t="s">
        <v>197</v>
      </c>
      <c r="AW59" s="73">
        <v>4240</v>
      </c>
      <c r="AX59" s="74">
        <v>15</v>
      </c>
    </row>
    <row r="60" spans="47:50" ht="20.100000000000001" hidden="1" customHeight="1" x14ac:dyDescent="0.3">
      <c r="AU60" s="16">
        <v>15</v>
      </c>
      <c r="AV60" s="72" t="s">
        <v>174</v>
      </c>
      <c r="AW60" s="73">
        <v>9344</v>
      </c>
      <c r="AX60" s="74">
        <v>21</v>
      </c>
    </row>
    <row r="61" spans="47:50" ht="20.100000000000001" hidden="1" customHeight="1" x14ac:dyDescent="0.3">
      <c r="AU61" s="16">
        <v>16</v>
      </c>
      <c r="AV61" s="72" t="s">
        <v>175</v>
      </c>
      <c r="AW61" s="73">
        <v>12865</v>
      </c>
      <c r="AX61" s="74">
        <v>23</v>
      </c>
    </row>
    <row r="62" spans="47:50" ht="20.100000000000001" hidden="1" customHeight="1" x14ac:dyDescent="0.3">
      <c r="AU62" s="16">
        <v>17</v>
      </c>
      <c r="AV62" s="72" t="s">
        <v>198</v>
      </c>
      <c r="AW62" s="73">
        <v>4485</v>
      </c>
      <c r="AX62" s="74">
        <v>15</v>
      </c>
    </row>
    <row r="63" spans="47:50" ht="20.100000000000001" hidden="1" customHeight="1" x14ac:dyDescent="0.3">
      <c r="AU63" s="16">
        <v>18</v>
      </c>
      <c r="AV63" s="72" t="s">
        <v>176</v>
      </c>
      <c r="AW63" s="73">
        <v>9022</v>
      </c>
      <c r="AX63" s="74">
        <v>21</v>
      </c>
    </row>
    <row r="64" spans="47:50" ht="20.100000000000001" hidden="1" customHeight="1" x14ac:dyDescent="0.3">
      <c r="AU64" s="16">
        <v>19</v>
      </c>
      <c r="AV64" s="76" t="s">
        <v>232</v>
      </c>
      <c r="AW64" s="73">
        <v>20665</v>
      </c>
      <c r="AX64" s="74">
        <v>27</v>
      </c>
    </row>
    <row r="65" spans="47:50" ht="20.100000000000001" hidden="1" customHeight="1" x14ac:dyDescent="0.3">
      <c r="AU65" s="16">
        <v>20</v>
      </c>
      <c r="AV65" s="75" t="s">
        <v>135</v>
      </c>
      <c r="AW65" s="73">
        <v>7138</v>
      </c>
      <c r="AX65" s="74">
        <v>19</v>
      </c>
    </row>
    <row r="66" spans="47:50" ht="20.100000000000001" hidden="1" customHeight="1" x14ac:dyDescent="0.3">
      <c r="AU66" s="16">
        <v>21</v>
      </c>
      <c r="AV66" s="72" t="s">
        <v>270</v>
      </c>
      <c r="AW66" s="73">
        <v>9478</v>
      </c>
      <c r="AX66" s="74">
        <v>21</v>
      </c>
    </row>
    <row r="67" spans="47:50" ht="20.100000000000001" hidden="1" customHeight="1" x14ac:dyDescent="0.3">
      <c r="AU67" s="16">
        <v>22</v>
      </c>
      <c r="AV67" s="72" t="s">
        <v>65</v>
      </c>
      <c r="AW67" s="73">
        <v>7231</v>
      </c>
      <c r="AX67" s="74">
        <v>19</v>
      </c>
    </row>
    <row r="68" spans="47:50" ht="20.100000000000001" hidden="1" customHeight="1" x14ac:dyDescent="0.3">
      <c r="AU68" s="16">
        <v>23</v>
      </c>
      <c r="AV68" s="72" t="s">
        <v>91</v>
      </c>
      <c r="AW68" s="73">
        <v>14237</v>
      </c>
      <c r="AX68" s="74">
        <v>23</v>
      </c>
    </row>
    <row r="69" spans="47:50" ht="20.100000000000001" hidden="1" customHeight="1" x14ac:dyDescent="0.3">
      <c r="AU69" s="16">
        <v>24</v>
      </c>
      <c r="AV69" s="72" t="s">
        <v>215</v>
      </c>
      <c r="AW69" s="73">
        <v>3342</v>
      </c>
      <c r="AX69" s="74">
        <v>13</v>
      </c>
    </row>
    <row r="70" spans="47:50" ht="20.100000000000001" hidden="1" customHeight="1" x14ac:dyDescent="0.3">
      <c r="AU70" s="16">
        <v>25</v>
      </c>
      <c r="AV70" s="72" t="s">
        <v>92</v>
      </c>
      <c r="AW70" s="73">
        <v>11879</v>
      </c>
      <c r="AX70" s="74">
        <v>21</v>
      </c>
    </row>
    <row r="71" spans="47:50" ht="20.100000000000001" hidden="1" customHeight="1" x14ac:dyDescent="0.3">
      <c r="AU71" s="16">
        <v>26</v>
      </c>
      <c r="AV71" s="72" t="s">
        <v>247</v>
      </c>
      <c r="AW71" s="73">
        <v>9009</v>
      </c>
      <c r="AX71" s="74">
        <v>21</v>
      </c>
    </row>
    <row r="72" spans="47:50" ht="20.100000000000001" hidden="1" customHeight="1" x14ac:dyDescent="0.3">
      <c r="AU72" s="16">
        <v>27</v>
      </c>
      <c r="AV72" s="75" t="s">
        <v>177</v>
      </c>
      <c r="AW72" s="73">
        <v>12024</v>
      </c>
      <c r="AX72" s="74">
        <v>23</v>
      </c>
    </row>
    <row r="73" spans="47:50" ht="20.100000000000001" hidden="1" customHeight="1" x14ac:dyDescent="0.3">
      <c r="AU73" s="16">
        <v>28</v>
      </c>
      <c r="AV73" s="72" t="s">
        <v>271</v>
      </c>
      <c r="AW73" s="73">
        <v>3468</v>
      </c>
      <c r="AX73" s="74">
        <v>13</v>
      </c>
    </row>
    <row r="74" spans="47:50" ht="20.100000000000001" hidden="1" customHeight="1" x14ac:dyDescent="0.3">
      <c r="AU74" s="16">
        <v>29</v>
      </c>
      <c r="AV74" s="75" t="s">
        <v>136</v>
      </c>
      <c r="AW74" s="73">
        <v>33632</v>
      </c>
      <c r="AX74" s="74">
        <v>31</v>
      </c>
    </row>
    <row r="75" spans="47:50" ht="20.100000000000001" hidden="1" customHeight="1" x14ac:dyDescent="0.3">
      <c r="AU75" s="16">
        <v>30</v>
      </c>
      <c r="AV75" s="72" t="s">
        <v>178</v>
      </c>
      <c r="AW75" s="73">
        <v>13479</v>
      </c>
      <c r="AX75" s="74">
        <v>23</v>
      </c>
    </row>
    <row r="76" spans="47:50" ht="20.100000000000001" hidden="1" customHeight="1" x14ac:dyDescent="0.3">
      <c r="AU76" s="16">
        <v>31</v>
      </c>
      <c r="AV76" s="72" t="s">
        <v>248</v>
      </c>
      <c r="AW76" s="73">
        <v>5378</v>
      </c>
      <c r="AX76" s="74">
        <v>17</v>
      </c>
    </row>
    <row r="77" spans="47:50" ht="20.100000000000001" hidden="1" customHeight="1" x14ac:dyDescent="0.3">
      <c r="AU77" s="16">
        <v>32</v>
      </c>
      <c r="AV77" s="75" t="s">
        <v>111</v>
      </c>
      <c r="AW77" s="73">
        <v>20276</v>
      </c>
      <c r="AX77" s="74">
        <v>27</v>
      </c>
    </row>
    <row r="78" spans="47:50" ht="20.100000000000001" hidden="1" customHeight="1" x14ac:dyDescent="0.3">
      <c r="AU78" s="16">
        <v>33</v>
      </c>
      <c r="AV78" s="72" t="s">
        <v>344</v>
      </c>
      <c r="AW78" s="73">
        <v>40456</v>
      </c>
      <c r="AX78" s="74">
        <v>35</v>
      </c>
    </row>
    <row r="79" spans="47:50" ht="20.100000000000001" hidden="1" customHeight="1" x14ac:dyDescent="0.3">
      <c r="AU79" s="16">
        <v>34</v>
      </c>
      <c r="AV79" s="75" t="s">
        <v>345</v>
      </c>
      <c r="AW79" s="73">
        <v>10644</v>
      </c>
      <c r="AX79" s="74">
        <v>21</v>
      </c>
    </row>
    <row r="80" spans="47:50" ht="20.100000000000001" hidden="1" customHeight="1" x14ac:dyDescent="0.3">
      <c r="AU80" s="16">
        <v>35</v>
      </c>
      <c r="AV80" s="75" t="s">
        <v>126</v>
      </c>
      <c r="AW80" s="73">
        <v>23431</v>
      </c>
      <c r="AX80" s="74">
        <v>27</v>
      </c>
    </row>
    <row r="81" spans="47:50" ht="20.100000000000001" hidden="1" customHeight="1" x14ac:dyDescent="0.3">
      <c r="AU81" s="16">
        <v>36</v>
      </c>
      <c r="AV81" s="72" t="s">
        <v>216</v>
      </c>
      <c r="AW81" s="73">
        <v>6550</v>
      </c>
      <c r="AX81" s="74">
        <v>17</v>
      </c>
    </row>
    <row r="82" spans="47:50" ht="20.100000000000001" hidden="1" customHeight="1" x14ac:dyDescent="0.3">
      <c r="AU82" s="16">
        <v>37</v>
      </c>
      <c r="AV82" s="72" t="s">
        <v>93</v>
      </c>
      <c r="AW82" s="73">
        <v>3845</v>
      </c>
      <c r="AX82" s="74">
        <v>13</v>
      </c>
    </row>
    <row r="83" spans="47:50" ht="20.100000000000001" hidden="1" customHeight="1" x14ac:dyDescent="0.3">
      <c r="AU83" s="16">
        <v>38</v>
      </c>
      <c r="AV83" s="72" t="s">
        <v>148</v>
      </c>
      <c r="AW83" s="73">
        <v>8098</v>
      </c>
      <c r="AX83" s="74">
        <v>19</v>
      </c>
    </row>
    <row r="84" spans="47:50" ht="20.100000000000001" hidden="1" customHeight="1" x14ac:dyDescent="0.3">
      <c r="AU84" s="16">
        <v>39</v>
      </c>
      <c r="AV84" s="75" t="s">
        <v>158</v>
      </c>
      <c r="AW84" s="73">
        <v>3296</v>
      </c>
      <c r="AX84" s="74">
        <v>13</v>
      </c>
    </row>
    <row r="85" spans="47:50" ht="20.100000000000001" hidden="1" customHeight="1" x14ac:dyDescent="0.3">
      <c r="AU85" s="16">
        <v>40</v>
      </c>
      <c r="AV85" s="72" t="s">
        <v>149</v>
      </c>
      <c r="AW85" s="73">
        <v>5716</v>
      </c>
      <c r="AX85" s="74">
        <v>17</v>
      </c>
    </row>
    <row r="86" spans="47:50" ht="20.100000000000001" hidden="1" customHeight="1" x14ac:dyDescent="0.3">
      <c r="AU86" s="16">
        <v>41</v>
      </c>
      <c r="AV86" s="72" t="s">
        <v>299</v>
      </c>
      <c r="AW86" s="73">
        <v>4994</v>
      </c>
      <c r="AX86" s="74">
        <v>15</v>
      </c>
    </row>
    <row r="87" spans="47:50" ht="20.100000000000001" hidden="1" customHeight="1" x14ac:dyDescent="0.3">
      <c r="AU87" s="16">
        <v>42</v>
      </c>
      <c r="AV87" s="72" t="s">
        <v>99</v>
      </c>
      <c r="AW87" s="73">
        <v>14829</v>
      </c>
      <c r="AX87" s="74">
        <v>23</v>
      </c>
    </row>
    <row r="88" spans="47:50" ht="20.100000000000001" hidden="1" customHeight="1" x14ac:dyDescent="0.3">
      <c r="AU88" s="16">
        <v>43</v>
      </c>
      <c r="AV88" s="75" t="s">
        <v>100</v>
      </c>
      <c r="AW88" s="73">
        <v>203950</v>
      </c>
      <c r="AX88" s="74">
        <v>51</v>
      </c>
    </row>
    <row r="89" spans="47:50" ht="20.100000000000001" hidden="1" customHeight="1" x14ac:dyDescent="0.3">
      <c r="AU89" s="16">
        <v>44</v>
      </c>
      <c r="AV89" s="75" t="s">
        <v>66</v>
      </c>
      <c r="AW89" s="73">
        <v>7726</v>
      </c>
      <c r="AX89" s="74">
        <v>19</v>
      </c>
    </row>
    <row r="90" spans="47:50" ht="20.100000000000001" hidden="1" customHeight="1" x14ac:dyDescent="0.3">
      <c r="AU90" s="16">
        <v>45</v>
      </c>
      <c r="AV90" s="75" t="s">
        <v>101</v>
      </c>
      <c r="AW90" s="73">
        <v>35583</v>
      </c>
      <c r="AX90" s="74">
        <v>33</v>
      </c>
    </row>
    <row r="91" spans="47:50" ht="20.100000000000001" hidden="1" customHeight="1" x14ac:dyDescent="0.3">
      <c r="AU91" s="16">
        <v>46</v>
      </c>
      <c r="AV91" s="75" t="s">
        <v>179</v>
      </c>
      <c r="AW91" s="73">
        <v>20594</v>
      </c>
      <c r="AX91" s="74">
        <v>27</v>
      </c>
    </row>
    <row r="92" spans="47:50" ht="20.100000000000001" hidden="1" customHeight="1" x14ac:dyDescent="0.3">
      <c r="AU92" s="16">
        <v>47</v>
      </c>
      <c r="AV92" s="72" t="s">
        <v>67</v>
      </c>
      <c r="AW92" s="73">
        <v>11815</v>
      </c>
      <c r="AX92" s="74">
        <v>21</v>
      </c>
    </row>
    <row r="93" spans="47:50" ht="20.100000000000001" hidden="1" customHeight="1" x14ac:dyDescent="0.3">
      <c r="AU93" s="16">
        <v>48</v>
      </c>
      <c r="AV93" s="72" t="s">
        <v>94</v>
      </c>
      <c r="AW93" s="73">
        <v>7165</v>
      </c>
      <c r="AX93" s="74">
        <v>19</v>
      </c>
    </row>
    <row r="94" spans="47:50" ht="20.100000000000001" hidden="1" customHeight="1" x14ac:dyDescent="0.3">
      <c r="AU94" s="16">
        <v>49</v>
      </c>
      <c r="AV94" s="72" t="s">
        <v>137</v>
      </c>
      <c r="AW94" s="73">
        <v>9687</v>
      </c>
      <c r="AX94" s="74">
        <v>21</v>
      </c>
    </row>
    <row r="95" spans="47:50" ht="20.100000000000001" hidden="1" customHeight="1" x14ac:dyDescent="0.3">
      <c r="AU95" s="16">
        <v>50</v>
      </c>
      <c r="AV95" s="75" t="s">
        <v>259</v>
      </c>
      <c r="AW95" s="73">
        <v>5307</v>
      </c>
      <c r="AX95" s="74">
        <v>17</v>
      </c>
    </row>
    <row r="96" spans="47:50" ht="20.100000000000001" hidden="1" customHeight="1" x14ac:dyDescent="0.3">
      <c r="AU96" s="16">
        <v>51</v>
      </c>
      <c r="AV96" s="75" t="s">
        <v>272</v>
      </c>
      <c r="AW96" s="73">
        <v>17180</v>
      </c>
      <c r="AX96" s="74">
        <v>25</v>
      </c>
    </row>
    <row r="97" spans="47:50" ht="20.100000000000001" hidden="1" customHeight="1" x14ac:dyDescent="0.3">
      <c r="AU97" s="16">
        <v>52</v>
      </c>
      <c r="AV97" s="72" t="s">
        <v>159</v>
      </c>
      <c r="AW97" s="73">
        <v>4945</v>
      </c>
      <c r="AX97" s="74">
        <v>15</v>
      </c>
    </row>
    <row r="98" spans="47:50" ht="20.100000000000001" hidden="1" customHeight="1" x14ac:dyDescent="0.3">
      <c r="AU98" s="16">
        <v>53</v>
      </c>
      <c r="AV98" s="75" t="s">
        <v>112</v>
      </c>
      <c r="AW98" s="73">
        <v>20733</v>
      </c>
      <c r="AX98" s="74">
        <v>27</v>
      </c>
    </row>
    <row r="99" spans="47:50" ht="3.75" hidden="1" customHeight="1" x14ac:dyDescent="0.3">
      <c r="AU99" s="16">
        <v>54</v>
      </c>
      <c r="AV99" s="72" t="s">
        <v>180</v>
      </c>
      <c r="AW99" s="73">
        <v>5318</v>
      </c>
      <c r="AX99" s="74">
        <v>17</v>
      </c>
    </row>
    <row r="100" spans="47:50" ht="20.100000000000001" hidden="1" customHeight="1" x14ac:dyDescent="0.3">
      <c r="AU100" s="16">
        <v>55</v>
      </c>
      <c r="AV100" s="72" t="s">
        <v>124</v>
      </c>
      <c r="AW100" s="73">
        <v>18348</v>
      </c>
      <c r="AX100" s="74">
        <v>25</v>
      </c>
    </row>
    <row r="101" spans="47:50" ht="20.100000000000001" hidden="1" customHeight="1" x14ac:dyDescent="0.3">
      <c r="AU101" s="16">
        <v>56</v>
      </c>
      <c r="AV101" s="75" t="s">
        <v>102</v>
      </c>
      <c r="AW101" s="73">
        <v>31301</v>
      </c>
      <c r="AX101" s="74">
        <v>31</v>
      </c>
    </row>
    <row r="102" spans="47:50" ht="20.100000000000001" hidden="1" customHeight="1" x14ac:dyDescent="0.3">
      <c r="AU102" s="16">
        <v>57</v>
      </c>
      <c r="AV102" s="75" t="s">
        <v>68</v>
      </c>
      <c r="AW102" s="73">
        <v>10854</v>
      </c>
      <c r="AX102" s="74">
        <v>21</v>
      </c>
    </row>
    <row r="103" spans="47:50" ht="20.100000000000001" hidden="1" customHeight="1" x14ac:dyDescent="0.3">
      <c r="AU103" s="16">
        <v>58</v>
      </c>
      <c r="AV103" s="72" t="s">
        <v>300</v>
      </c>
      <c r="AW103" s="73">
        <v>13905</v>
      </c>
      <c r="AX103" s="74">
        <v>23</v>
      </c>
    </row>
    <row r="104" spans="47:50" ht="20.100000000000001" hidden="1" customHeight="1" x14ac:dyDescent="0.3">
      <c r="AU104" s="16">
        <v>59</v>
      </c>
      <c r="AV104" s="75" t="s">
        <v>217</v>
      </c>
      <c r="AW104" s="73">
        <v>3539</v>
      </c>
      <c r="AX104" s="74">
        <v>13</v>
      </c>
    </row>
    <row r="105" spans="47:50" ht="20.100000000000001" hidden="1" customHeight="1" x14ac:dyDescent="0.3">
      <c r="AU105" s="16">
        <v>60</v>
      </c>
      <c r="AV105" s="72" t="s">
        <v>181</v>
      </c>
      <c r="AW105" s="73">
        <v>7707</v>
      </c>
      <c r="AX105" s="74">
        <v>19</v>
      </c>
    </row>
    <row r="106" spans="47:50" ht="20.100000000000001" hidden="1" customHeight="1" x14ac:dyDescent="0.3">
      <c r="AU106" s="16">
        <v>61</v>
      </c>
      <c r="AV106" s="75" t="s">
        <v>249</v>
      </c>
      <c r="AW106" s="73">
        <v>1424</v>
      </c>
      <c r="AX106" s="74">
        <v>9</v>
      </c>
    </row>
    <row r="107" spans="47:50" ht="20.100000000000001" hidden="1" customHeight="1" x14ac:dyDescent="0.3">
      <c r="AU107" s="16">
        <v>62</v>
      </c>
      <c r="AV107" s="72" t="s">
        <v>273</v>
      </c>
      <c r="AW107" s="73">
        <v>13316</v>
      </c>
      <c r="AX107" s="74">
        <v>23</v>
      </c>
    </row>
    <row r="108" spans="47:50" ht="20.100000000000001" hidden="1" customHeight="1" x14ac:dyDescent="0.3">
      <c r="AU108" s="16">
        <v>63</v>
      </c>
      <c r="AV108" s="75" t="s">
        <v>199</v>
      </c>
      <c r="AW108" s="73">
        <v>15245</v>
      </c>
      <c r="AX108" s="74">
        <v>25</v>
      </c>
    </row>
    <row r="109" spans="47:50" ht="20.100000000000001" hidden="1" customHeight="1" x14ac:dyDescent="0.3">
      <c r="AU109" s="16">
        <v>64</v>
      </c>
      <c r="AV109" s="72" t="s">
        <v>301</v>
      </c>
      <c r="AW109" s="73">
        <v>2950</v>
      </c>
      <c r="AX109" s="74">
        <v>11</v>
      </c>
    </row>
    <row r="110" spans="47:50" ht="20.100000000000001" hidden="1" customHeight="1" x14ac:dyDescent="0.3">
      <c r="AU110" s="16">
        <v>65</v>
      </c>
      <c r="AV110" s="72" t="s">
        <v>218</v>
      </c>
      <c r="AW110" s="73">
        <v>3118</v>
      </c>
      <c r="AX110" s="74">
        <v>13</v>
      </c>
    </row>
    <row r="111" spans="47:50" ht="20.100000000000001" hidden="1" customHeight="1" x14ac:dyDescent="0.3">
      <c r="AU111" s="16">
        <v>66</v>
      </c>
      <c r="AV111" s="72" t="s">
        <v>113</v>
      </c>
      <c r="AW111" s="73">
        <v>16555</v>
      </c>
      <c r="AX111" s="74">
        <v>25</v>
      </c>
    </row>
    <row r="112" spans="47:50" ht="20.100000000000001" hidden="1" customHeight="1" x14ac:dyDescent="0.3">
      <c r="AU112" s="16">
        <v>67</v>
      </c>
      <c r="AV112" s="72" t="s">
        <v>238</v>
      </c>
      <c r="AW112" s="73">
        <v>11507</v>
      </c>
      <c r="AX112" s="74">
        <v>21</v>
      </c>
    </row>
    <row r="113" spans="47:50" ht="20.100000000000001" hidden="1" customHeight="1" x14ac:dyDescent="0.3">
      <c r="AU113" s="16">
        <v>68</v>
      </c>
      <c r="AV113" s="75" t="s">
        <v>127</v>
      </c>
      <c r="AW113" s="73">
        <v>11567</v>
      </c>
      <c r="AX113" s="74">
        <v>21</v>
      </c>
    </row>
    <row r="114" spans="47:50" ht="20.100000000000001" hidden="1" customHeight="1" x14ac:dyDescent="0.3">
      <c r="AU114" s="16">
        <v>69</v>
      </c>
      <c r="AV114" s="75" t="s">
        <v>285</v>
      </c>
      <c r="AW114" s="73">
        <v>16859</v>
      </c>
      <c r="AX114" s="74">
        <v>25</v>
      </c>
    </row>
    <row r="115" spans="47:50" ht="20.100000000000001" hidden="1" customHeight="1" x14ac:dyDescent="0.3">
      <c r="AU115" s="16">
        <v>70</v>
      </c>
      <c r="AV115" s="72" t="s">
        <v>95</v>
      </c>
      <c r="AW115" s="73">
        <v>5971</v>
      </c>
      <c r="AX115" s="74">
        <v>17</v>
      </c>
    </row>
    <row r="116" spans="47:50" ht="20.100000000000001" hidden="1" customHeight="1" x14ac:dyDescent="0.3">
      <c r="AU116" s="16">
        <v>71</v>
      </c>
      <c r="AV116" s="75" t="s">
        <v>128</v>
      </c>
      <c r="AW116" s="73">
        <v>14513</v>
      </c>
      <c r="AX116" s="74">
        <v>23</v>
      </c>
    </row>
    <row r="117" spans="47:50" ht="20.100000000000001" hidden="1" customHeight="1" x14ac:dyDescent="0.3">
      <c r="AU117" s="16">
        <v>72</v>
      </c>
      <c r="AV117" s="72" t="s">
        <v>160</v>
      </c>
      <c r="AW117" s="73">
        <v>6285</v>
      </c>
      <c r="AX117" s="74">
        <v>17</v>
      </c>
    </row>
    <row r="118" spans="47:50" ht="20.100000000000001" hidden="1" customHeight="1" x14ac:dyDescent="0.3">
      <c r="AU118" s="16">
        <v>73</v>
      </c>
      <c r="AV118" s="75" t="s">
        <v>239</v>
      </c>
      <c r="AW118" s="73">
        <v>3344</v>
      </c>
      <c r="AX118" s="74">
        <v>13</v>
      </c>
    </row>
    <row r="119" spans="47:50" ht="20.100000000000001" hidden="1" customHeight="1" x14ac:dyDescent="0.3">
      <c r="AU119" s="16">
        <v>74</v>
      </c>
      <c r="AV119" s="72" t="s">
        <v>138</v>
      </c>
      <c r="AW119" s="73">
        <v>10029</v>
      </c>
      <c r="AX119" s="74">
        <v>21</v>
      </c>
    </row>
    <row r="120" spans="47:50" ht="20.100000000000001" hidden="1" customHeight="1" x14ac:dyDescent="0.3">
      <c r="AU120" s="16">
        <v>75</v>
      </c>
      <c r="AV120" s="72" t="s">
        <v>182</v>
      </c>
      <c r="AW120" s="73">
        <v>12817</v>
      </c>
      <c r="AX120" s="74">
        <v>23</v>
      </c>
    </row>
    <row r="121" spans="47:50" ht="20.100000000000001" hidden="1" customHeight="1" x14ac:dyDescent="0.3">
      <c r="AU121" s="16">
        <v>76</v>
      </c>
      <c r="AV121" s="75" t="s">
        <v>150</v>
      </c>
      <c r="AW121" s="73">
        <v>10739</v>
      </c>
      <c r="AX121" s="74">
        <v>21</v>
      </c>
    </row>
    <row r="122" spans="47:50" ht="20.100000000000001" hidden="1" customHeight="1" x14ac:dyDescent="0.3">
      <c r="AU122" s="16">
        <v>77</v>
      </c>
      <c r="AV122" s="72" t="s">
        <v>139</v>
      </c>
      <c r="AW122" s="73">
        <v>7954</v>
      </c>
      <c r="AX122" s="74">
        <v>19</v>
      </c>
    </row>
    <row r="123" spans="47:50" ht="20.100000000000001" hidden="1" customHeight="1" x14ac:dyDescent="0.3">
      <c r="AU123" s="16">
        <v>78</v>
      </c>
      <c r="AV123" s="72" t="s">
        <v>260</v>
      </c>
      <c r="AW123" s="73">
        <v>6024</v>
      </c>
      <c r="AX123" s="74">
        <v>17</v>
      </c>
    </row>
    <row r="124" spans="47:50" ht="20.100000000000001" hidden="1" customHeight="1" x14ac:dyDescent="0.3">
      <c r="AU124" s="16">
        <v>79</v>
      </c>
      <c r="AV124" s="72" t="s">
        <v>346</v>
      </c>
      <c r="AW124" s="73">
        <v>4128</v>
      </c>
      <c r="AX124" s="74">
        <v>15</v>
      </c>
    </row>
    <row r="125" spans="47:50" ht="20.100000000000001" hidden="1" customHeight="1" x14ac:dyDescent="0.3">
      <c r="AU125" s="16">
        <v>80</v>
      </c>
      <c r="AV125" s="72" t="s">
        <v>103</v>
      </c>
      <c r="AW125" s="73">
        <v>11386</v>
      </c>
      <c r="AX125" s="74">
        <v>21</v>
      </c>
    </row>
    <row r="126" spans="47:50" ht="20.100000000000001" hidden="1" customHeight="1" x14ac:dyDescent="0.3">
      <c r="AU126" s="16">
        <v>81</v>
      </c>
      <c r="AV126" s="75" t="s">
        <v>233</v>
      </c>
      <c r="AW126" s="73">
        <v>2453</v>
      </c>
      <c r="AX126" s="74">
        <v>11</v>
      </c>
    </row>
    <row r="127" spans="47:50" ht="20.100000000000001" hidden="1" customHeight="1" x14ac:dyDescent="0.3">
      <c r="AU127" s="16">
        <v>82</v>
      </c>
      <c r="AV127" s="75" t="s">
        <v>286</v>
      </c>
      <c r="AW127" s="73">
        <v>8207</v>
      </c>
      <c r="AX127" s="74">
        <v>19</v>
      </c>
    </row>
    <row r="128" spans="47:50" ht="20.100000000000001" hidden="1" customHeight="1" x14ac:dyDescent="0.3">
      <c r="AU128" s="16">
        <v>83</v>
      </c>
      <c r="AV128" s="72" t="s">
        <v>161</v>
      </c>
      <c r="AW128" s="73">
        <v>5126</v>
      </c>
      <c r="AX128" s="74">
        <v>17</v>
      </c>
    </row>
    <row r="129" spans="47:50" ht="20.100000000000001" hidden="1" customHeight="1" x14ac:dyDescent="0.3">
      <c r="AU129" s="16">
        <v>84</v>
      </c>
      <c r="AV129" s="72" t="s">
        <v>219</v>
      </c>
      <c r="AW129" s="73">
        <v>3426</v>
      </c>
      <c r="AX129" s="74">
        <v>13</v>
      </c>
    </row>
    <row r="130" spans="47:50" ht="20.100000000000001" hidden="1" customHeight="1" x14ac:dyDescent="0.3">
      <c r="AU130" s="16">
        <v>85</v>
      </c>
      <c r="AV130" s="75" t="s">
        <v>183</v>
      </c>
      <c r="AW130" s="73">
        <v>26989</v>
      </c>
      <c r="AX130" s="74">
        <v>29</v>
      </c>
    </row>
    <row r="131" spans="47:50" ht="20.100000000000001" hidden="1" customHeight="1" x14ac:dyDescent="0.3">
      <c r="AU131" s="16">
        <v>86</v>
      </c>
      <c r="AV131" s="72" t="s">
        <v>184</v>
      </c>
      <c r="AW131" s="73">
        <v>16382</v>
      </c>
      <c r="AX131" s="74">
        <v>25</v>
      </c>
    </row>
    <row r="132" spans="47:50" ht="20.100000000000001" hidden="1" customHeight="1" x14ac:dyDescent="0.3">
      <c r="AU132" s="16">
        <v>87</v>
      </c>
      <c r="AV132" s="75" t="s">
        <v>104</v>
      </c>
      <c r="AW132" s="73">
        <v>22876</v>
      </c>
      <c r="AX132" s="74">
        <v>27</v>
      </c>
    </row>
    <row r="133" spans="47:50" ht="20.100000000000001" hidden="1" customHeight="1" x14ac:dyDescent="0.3">
      <c r="AU133" s="16">
        <v>88</v>
      </c>
      <c r="AV133" s="72" t="s">
        <v>96</v>
      </c>
      <c r="AW133" s="73">
        <v>3435</v>
      </c>
      <c r="AX133" s="74">
        <v>13</v>
      </c>
    </row>
    <row r="134" spans="47:50" ht="20.100000000000001" hidden="1" customHeight="1" x14ac:dyDescent="0.3">
      <c r="AU134" s="16">
        <v>89</v>
      </c>
      <c r="AV134" s="72" t="s">
        <v>287</v>
      </c>
      <c r="AW134" s="73">
        <v>8082</v>
      </c>
      <c r="AX134" s="74">
        <v>19</v>
      </c>
    </row>
    <row r="135" spans="47:50" ht="20.100000000000001" hidden="1" customHeight="1" x14ac:dyDescent="0.3">
      <c r="AU135" s="16">
        <v>90</v>
      </c>
      <c r="AV135" s="72" t="s">
        <v>302</v>
      </c>
      <c r="AW135" s="73">
        <v>11367</v>
      </c>
      <c r="AX135" s="74">
        <v>21</v>
      </c>
    </row>
    <row r="136" spans="47:50" ht="20.100000000000001" hidden="1" customHeight="1" x14ac:dyDescent="0.3">
      <c r="AU136" s="16">
        <v>91</v>
      </c>
      <c r="AV136" s="72" t="s">
        <v>261</v>
      </c>
      <c r="AW136" s="73">
        <v>5786</v>
      </c>
      <c r="AX136" s="74">
        <v>17</v>
      </c>
    </row>
    <row r="137" spans="47:50" ht="20.100000000000001" hidden="1" customHeight="1" x14ac:dyDescent="0.3">
      <c r="AU137" s="16">
        <v>92</v>
      </c>
      <c r="AV137" s="72" t="s">
        <v>347</v>
      </c>
      <c r="AW137" s="73">
        <v>18115</v>
      </c>
      <c r="AX137" s="74">
        <v>25</v>
      </c>
    </row>
    <row r="138" spans="47:50" ht="20.100000000000001" hidden="1" customHeight="1" x14ac:dyDescent="0.3">
      <c r="AU138" s="16">
        <v>93</v>
      </c>
      <c r="AV138" s="72" t="s">
        <v>288</v>
      </c>
      <c r="AW138" s="73">
        <v>10423</v>
      </c>
      <c r="AX138" s="74">
        <v>21</v>
      </c>
    </row>
    <row r="139" spans="47:50" ht="20.100000000000001" hidden="1" customHeight="1" x14ac:dyDescent="0.3">
      <c r="AU139" s="16">
        <v>94</v>
      </c>
      <c r="AV139" s="75" t="s">
        <v>114</v>
      </c>
      <c r="AW139" s="73">
        <v>21645</v>
      </c>
      <c r="AX139" s="74">
        <v>27</v>
      </c>
    </row>
    <row r="140" spans="47:50" ht="20.100000000000001" hidden="1" customHeight="1" x14ac:dyDescent="0.3">
      <c r="AU140" s="16">
        <v>95</v>
      </c>
      <c r="AV140" s="72" t="s">
        <v>97</v>
      </c>
      <c r="AW140" s="73">
        <v>12141</v>
      </c>
      <c r="AX140" s="74">
        <v>23</v>
      </c>
    </row>
    <row r="141" spans="47:50" ht="20.100000000000001" hidden="1" customHeight="1" x14ac:dyDescent="0.3">
      <c r="AU141" s="16">
        <v>96</v>
      </c>
      <c r="AV141" s="72" t="s">
        <v>140</v>
      </c>
      <c r="AW141" s="73">
        <v>4083</v>
      </c>
      <c r="AX141" s="74">
        <v>15</v>
      </c>
    </row>
    <row r="142" spans="47:50" ht="20.100000000000001" hidden="1" customHeight="1" x14ac:dyDescent="0.3">
      <c r="AU142" s="16">
        <v>97</v>
      </c>
      <c r="AV142" s="72" t="s">
        <v>274</v>
      </c>
      <c r="AW142" s="73">
        <v>4679</v>
      </c>
      <c r="AX142" s="74">
        <v>15</v>
      </c>
    </row>
    <row r="143" spans="47:50" ht="20.100000000000001" hidden="1" customHeight="1" x14ac:dyDescent="0.3">
      <c r="AU143" s="16">
        <v>98</v>
      </c>
      <c r="AV143" s="72" t="s">
        <v>220</v>
      </c>
      <c r="AW143" s="73">
        <v>3559</v>
      </c>
      <c r="AX143" s="74">
        <v>13</v>
      </c>
    </row>
    <row r="144" spans="47:50" ht="20.100000000000001" hidden="1" customHeight="1" x14ac:dyDescent="0.3">
      <c r="AU144" s="16">
        <v>99</v>
      </c>
      <c r="AV144" s="75" t="s">
        <v>289</v>
      </c>
      <c r="AW144" s="73">
        <v>26477</v>
      </c>
      <c r="AX144" s="74">
        <v>29</v>
      </c>
    </row>
    <row r="145" spans="47:50" ht="20.100000000000001" hidden="1" customHeight="1" x14ac:dyDescent="0.3">
      <c r="AU145" s="16">
        <v>100</v>
      </c>
      <c r="AV145" s="75" t="s">
        <v>69</v>
      </c>
      <c r="AW145" s="73">
        <v>16051</v>
      </c>
      <c r="AX145" s="74">
        <v>25</v>
      </c>
    </row>
    <row r="146" spans="47:50" ht="20.100000000000001" hidden="1" customHeight="1" x14ac:dyDescent="0.3">
      <c r="AU146" s="16">
        <v>101</v>
      </c>
      <c r="AV146" s="72" t="s">
        <v>105</v>
      </c>
      <c r="AW146" s="73">
        <v>12860</v>
      </c>
      <c r="AX146" s="74">
        <v>23</v>
      </c>
    </row>
    <row r="147" spans="47:50" ht="20.100000000000001" hidden="1" customHeight="1" x14ac:dyDescent="0.3">
      <c r="AU147" s="16">
        <v>102</v>
      </c>
      <c r="AV147" s="72" t="s">
        <v>290</v>
      </c>
      <c r="AW147" s="73">
        <v>7478</v>
      </c>
      <c r="AX147" s="74">
        <v>19</v>
      </c>
    </row>
    <row r="148" spans="47:50" ht="20.100000000000001" hidden="1" customHeight="1" x14ac:dyDescent="0.3">
      <c r="AU148" s="16">
        <v>103</v>
      </c>
      <c r="AV148" s="72" t="s">
        <v>234</v>
      </c>
      <c r="AW148" s="73">
        <v>5474</v>
      </c>
      <c r="AX148" s="74">
        <v>17</v>
      </c>
    </row>
    <row r="149" spans="47:50" ht="20.100000000000001" hidden="1" customHeight="1" x14ac:dyDescent="0.3">
      <c r="AU149" s="16">
        <v>104</v>
      </c>
      <c r="AV149" s="75" t="s">
        <v>185</v>
      </c>
      <c r="AW149" s="73">
        <v>23227</v>
      </c>
      <c r="AX149" s="74">
        <v>27</v>
      </c>
    </row>
    <row r="150" spans="47:50" ht="20.100000000000001" hidden="1" customHeight="1" x14ac:dyDescent="0.3">
      <c r="AU150" s="16">
        <v>105</v>
      </c>
      <c r="AV150" s="72" t="s">
        <v>70</v>
      </c>
      <c r="AW150" s="73">
        <v>14063</v>
      </c>
      <c r="AX150" s="74">
        <v>23</v>
      </c>
    </row>
    <row r="151" spans="47:50" ht="20.100000000000001" hidden="1" customHeight="1" x14ac:dyDescent="0.3">
      <c r="AU151" s="16">
        <v>106</v>
      </c>
      <c r="AV151" s="72" t="s">
        <v>262</v>
      </c>
      <c r="AW151" s="73">
        <v>8722</v>
      </c>
      <c r="AX151" s="74">
        <v>19</v>
      </c>
    </row>
    <row r="152" spans="47:50" ht="20.100000000000001" hidden="1" customHeight="1" x14ac:dyDescent="0.3">
      <c r="AU152" s="16">
        <v>107</v>
      </c>
      <c r="AV152" s="72" t="s">
        <v>162</v>
      </c>
      <c r="AW152" s="73">
        <v>3778</v>
      </c>
      <c r="AX152" s="74">
        <v>13</v>
      </c>
    </row>
    <row r="153" spans="47:50" ht="20.100000000000001" hidden="1" customHeight="1" x14ac:dyDescent="0.3">
      <c r="AU153" s="16">
        <v>108</v>
      </c>
      <c r="AV153" s="72" t="s">
        <v>275</v>
      </c>
      <c r="AW153" s="73">
        <v>7463</v>
      </c>
      <c r="AX153" s="74">
        <v>19</v>
      </c>
    </row>
    <row r="154" spans="47:50" ht="20.100000000000001" hidden="1" customHeight="1" x14ac:dyDescent="0.3">
      <c r="AU154" s="16">
        <v>109</v>
      </c>
      <c r="AV154" s="72" t="s">
        <v>141</v>
      </c>
      <c r="AW154" s="73">
        <v>13826</v>
      </c>
      <c r="AX154" s="74">
        <v>23</v>
      </c>
    </row>
    <row r="155" spans="47:50" ht="20.100000000000001" hidden="1" customHeight="1" x14ac:dyDescent="0.3">
      <c r="AU155" s="16">
        <v>110</v>
      </c>
      <c r="AV155" s="75" t="s">
        <v>221</v>
      </c>
      <c r="AW155" s="73">
        <v>17131</v>
      </c>
      <c r="AX155" s="74">
        <v>25</v>
      </c>
    </row>
    <row r="156" spans="47:50" ht="20.100000000000001" hidden="1" customHeight="1" x14ac:dyDescent="0.3">
      <c r="AU156" s="16">
        <v>111</v>
      </c>
      <c r="AV156" s="72" t="s">
        <v>276</v>
      </c>
      <c r="AW156" s="73">
        <v>6149</v>
      </c>
      <c r="AX156" s="74">
        <v>17</v>
      </c>
    </row>
    <row r="157" spans="47:50" ht="20.100000000000001" hidden="1" customHeight="1" x14ac:dyDescent="0.3">
      <c r="AU157" s="16">
        <v>112</v>
      </c>
      <c r="AV157" s="75" t="s">
        <v>277</v>
      </c>
      <c r="AW157" s="73">
        <v>5430</v>
      </c>
      <c r="AX157" s="74">
        <v>17</v>
      </c>
    </row>
    <row r="158" spans="47:50" ht="20.100000000000001" hidden="1" customHeight="1" x14ac:dyDescent="0.3">
      <c r="AU158" s="16">
        <v>113</v>
      </c>
      <c r="AV158" s="72" t="s">
        <v>71</v>
      </c>
      <c r="AW158" s="73">
        <v>3847</v>
      </c>
      <c r="AX158" s="74">
        <v>13</v>
      </c>
    </row>
    <row r="159" spans="47:50" ht="20.100000000000001" hidden="1" customHeight="1" x14ac:dyDescent="0.3">
      <c r="AU159" s="16">
        <v>114</v>
      </c>
      <c r="AV159" s="72" t="s">
        <v>115</v>
      </c>
      <c r="AW159" s="73">
        <v>6814</v>
      </c>
      <c r="AX159" s="74">
        <v>17</v>
      </c>
    </row>
    <row r="160" spans="47:50" ht="20.100000000000001" hidden="1" customHeight="1" x14ac:dyDescent="0.3">
      <c r="AU160" s="16">
        <v>115</v>
      </c>
      <c r="AV160" s="72" t="s">
        <v>250</v>
      </c>
      <c r="AW160" s="73">
        <v>1746</v>
      </c>
      <c r="AX160" s="74">
        <v>9</v>
      </c>
    </row>
    <row r="161" spans="47:50" ht="20.100000000000001" hidden="1" customHeight="1" x14ac:dyDescent="0.3">
      <c r="AU161" s="16">
        <v>116</v>
      </c>
      <c r="AV161" s="72" t="s">
        <v>163</v>
      </c>
      <c r="AW161" s="73">
        <v>5596</v>
      </c>
      <c r="AX161" s="74">
        <v>17</v>
      </c>
    </row>
    <row r="162" spans="47:50" ht="20.100000000000001" hidden="1" customHeight="1" x14ac:dyDescent="0.3">
      <c r="AU162" s="16">
        <v>117</v>
      </c>
      <c r="AV162" s="75" t="s">
        <v>186</v>
      </c>
      <c r="AW162" s="73">
        <v>40728</v>
      </c>
      <c r="AX162" s="74">
        <v>35</v>
      </c>
    </row>
    <row r="163" spans="47:50" ht="20.100000000000001" hidden="1" customHeight="1" x14ac:dyDescent="0.3">
      <c r="AU163" s="16">
        <v>118</v>
      </c>
      <c r="AV163" s="72" t="s">
        <v>200</v>
      </c>
      <c r="AW163" s="73">
        <v>17851</v>
      </c>
      <c r="AX163" s="74">
        <v>25</v>
      </c>
    </row>
    <row r="164" spans="47:50" ht="20.100000000000001" hidden="1" customHeight="1" x14ac:dyDescent="0.3">
      <c r="AU164" s="16">
        <v>119</v>
      </c>
      <c r="AV164" s="75" t="s">
        <v>116</v>
      </c>
      <c r="AW164" s="73">
        <v>5176</v>
      </c>
      <c r="AX164" s="74">
        <v>17</v>
      </c>
    </row>
    <row r="165" spans="47:50" ht="20.100000000000001" hidden="1" customHeight="1" x14ac:dyDescent="0.3">
      <c r="AU165" s="16">
        <v>120</v>
      </c>
      <c r="AV165" s="72" t="s">
        <v>240</v>
      </c>
      <c r="AW165" s="73">
        <v>5695</v>
      </c>
      <c r="AX165" s="74">
        <v>17</v>
      </c>
    </row>
    <row r="166" spans="47:50" ht="20.100000000000001" hidden="1" customHeight="1" x14ac:dyDescent="0.3">
      <c r="AU166" s="16">
        <v>121</v>
      </c>
      <c r="AV166" s="75" t="s">
        <v>235</v>
      </c>
      <c r="AW166" s="73">
        <v>5295</v>
      </c>
      <c r="AX166" s="74">
        <v>17</v>
      </c>
    </row>
    <row r="167" spans="47:50" ht="20.100000000000001" hidden="1" customHeight="1" x14ac:dyDescent="0.3">
      <c r="AU167" s="16">
        <v>122</v>
      </c>
      <c r="AV167" s="72" t="s">
        <v>278</v>
      </c>
      <c r="AW167" s="73">
        <v>5183</v>
      </c>
      <c r="AX167" s="74">
        <v>17</v>
      </c>
    </row>
    <row r="168" spans="47:50" ht="20.100000000000001" hidden="1" customHeight="1" x14ac:dyDescent="0.3">
      <c r="AU168" s="16">
        <v>123</v>
      </c>
      <c r="AV168" s="75" t="s">
        <v>164</v>
      </c>
      <c r="AW168" s="73">
        <v>21700</v>
      </c>
      <c r="AX168" s="74">
        <v>27</v>
      </c>
    </row>
    <row r="169" spans="47:50" ht="20.100000000000001" hidden="1" customHeight="1" x14ac:dyDescent="0.3">
      <c r="AU169" s="16">
        <v>124</v>
      </c>
      <c r="AV169" s="72" t="s">
        <v>72</v>
      </c>
      <c r="AW169" s="73">
        <v>5661</v>
      </c>
      <c r="AX169" s="74">
        <v>17</v>
      </c>
    </row>
    <row r="170" spans="47:50" ht="20.100000000000001" hidden="1" customHeight="1" x14ac:dyDescent="0.3">
      <c r="AU170" s="16">
        <v>125</v>
      </c>
      <c r="AV170" s="72" t="s">
        <v>73</v>
      </c>
      <c r="AW170" s="73">
        <v>7007</v>
      </c>
      <c r="AX170" s="74">
        <v>19</v>
      </c>
    </row>
    <row r="171" spans="47:50" ht="20.100000000000001" hidden="1" customHeight="1" x14ac:dyDescent="0.3">
      <c r="AU171" s="16">
        <v>126</v>
      </c>
      <c r="AV171" s="72" t="s">
        <v>201</v>
      </c>
      <c r="AW171" s="73">
        <v>8779</v>
      </c>
      <c r="AX171" s="74">
        <v>19</v>
      </c>
    </row>
    <row r="172" spans="47:50" ht="20.100000000000001" hidden="1" customHeight="1" x14ac:dyDescent="0.3">
      <c r="AU172" s="16">
        <v>127</v>
      </c>
      <c r="AV172" s="72" t="s">
        <v>291</v>
      </c>
      <c r="AW172" s="73">
        <v>19216</v>
      </c>
      <c r="AX172" s="74">
        <v>25</v>
      </c>
    </row>
    <row r="173" spans="47:50" ht="20.100000000000001" hidden="1" customHeight="1" x14ac:dyDescent="0.3">
      <c r="AU173" s="16">
        <v>128</v>
      </c>
      <c r="AV173" s="72" t="s">
        <v>74</v>
      </c>
      <c r="AW173" s="73">
        <v>14886</v>
      </c>
      <c r="AX173" s="74">
        <v>23</v>
      </c>
    </row>
    <row r="174" spans="47:50" ht="20.100000000000001" hidden="1" customHeight="1" x14ac:dyDescent="0.3">
      <c r="AU174" s="16">
        <v>129</v>
      </c>
      <c r="AV174" s="75" t="s">
        <v>187</v>
      </c>
      <c r="AW174" s="73">
        <v>9738</v>
      </c>
      <c r="AX174" s="74">
        <v>21</v>
      </c>
    </row>
    <row r="175" spans="47:50" ht="20.100000000000001" hidden="1" customHeight="1" x14ac:dyDescent="0.3">
      <c r="AU175" s="16">
        <v>130</v>
      </c>
      <c r="AV175" s="75" t="s">
        <v>117</v>
      </c>
      <c r="AW175" s="73">
        <v>10849</v>
      </c>
      <c r="AX175" s="74">
        <v>21</v>
      </c>
    </row>
    <row r="176" spans="47:50" ht="20.100000000000001" hidden="1" customHeight="1" x14ac:dyDescent="0.3">
      <c r="AU176" s="16">
        <v>131</v>
      </c>
      <c r="AV176" s="72" t="s">
        <v>292</v>
      </c>
      <c r="AW176" s="73">
        <v>9350</v>
      </c>
      <c r="AX176" s="74">
        <v>21</v>
      </c>
    </row>
    <row r="177" spans="47:50" ht="20.100000000000001" hidden="1" customHeight="1" x14ac:dyDescent="0.3">
      <c r="AU177" s="16">
        <v>132</v>
      </c>
      <c r="AV177" s="72" t="s">
        <v>75</v>
      </c>
      <c r="AW177" s="73">
        <v>7531</v>
      </c>
      <c r="AX177" s="74">
        <v>19</v>
      </c>
    </row>
    <row r="178" spans="47:50" ht="20.100000000000001" hidden="1" customHeight="1" x14ac:dyDescent="0.3">
      <c r="AU178" s="16">
        <v>133</v>
      </c>
      <c r="AV178" s="75" t="s">
        <v>129</v>
      </c>
      <c r="AW178" s="73">
        <v>81060</v>
      </c>
      <c r="AX178" s="74">
        <v>43</v>
      </c>
    </row>
    <row r="179" spans="47:50" ht="20.100000000000001" hidden="1" customHeight="1" x14ac:dyDescent="0.3">
      <c r="AU179" s="16">
        <v>134</v>
      </c>
      <c r="AV179" s="72" t="s">
        <v>241</v>
      </c>
      <c r="AW179" s="73">
        <v>4098</v>
      </c>
      <c r="AX179" s="74">
        <v>15</v>
      </c>
    </row>
    <row r="180" spans="47:50" ht="20.100000000000001" hidden="1" customHeight="1" x14ac:dyDescent="0.3">
      <c r="AU180" s="16">
        <v>135</v>
      </c>
      <c r="AV180" s="72" t="s">
        <v>76</v>
      </c>
      <c r="AW180" s="73">
        <v>14195</v>
      </c>
      <c r="AX180" s="74">
        <v>23</v>
      </c>
    </row>
    <row r="181" spans="47:50" ht="20.100000000000001" hidden="1" customHeight="1" x14ac:dyDescent="0.3">
      <c r="AU181" s="16">
        <v>136</v>
      </c>
      <c r="AV181" s="72" t="s">
        <v>130</v>
      </c>
      <c r="AW181" s="73">
        <v>8706</v>
      </c>
      <c r="AX181" s="74">
        <v>19</v>
      </c>
    </row>
    <row r="182" spans="47:50" ht="20.100000000000001" hidden="1" customHeight="1" x14ac:dyDescent="0.3">
      <c r="AU182" s="16">
        <v>137</v>
      </c>
      <c r="AV182" s="75" t="s">
        <v>251</v>
      </c>
      <c r="AW182" s="73">
        <v>5836</v>
      </c>
      <c r="AX182" s="74">
        <v>17</v>
      </c>
    </row>
    <row r="183" spans="47:50" ht="20.100000000000001" hidden="1" customHeight="1" x14ac:dyDescent="0.3">
      <c r="AU183" s="16">
        <v>138</v>
      </c>
      <c r="AV183" s="72" t="s">
        <v>118</v>
      </c>
      <c r="AW183" s="73">
        <v>4633</v>
      </c>
      <c r="AX183" s="74">
        <v>15</v>
      </c>
    </row>
    <row r="184" spans="47:50" ht="20.100000000000001" hidden="1" customHeight="1" x14ac:dyDescent="0.3">
      <c r="AU184" s="16">
        <v>139</v>
      </c>
      <c r="AV184" s="72" t="s">
        <v>106</v>
      </c>
      <c r="AW184" s="73">
        <v>9583</v>
      </c>
      <c r="AX184" s="74">
        <v>21</v>
      </c>
    </row>
    <row r="185" spans="47:50" ht="20.100000000000001" hidden="1" customHeight="1" x14ac:dyDescent="0.3">
      <c r="AU185" s="16">
        <v>140</v>
      </c>
      <c r="AV185" s="72" t="s">
        <v>131</v>
      </c>
      <c r="AW185" s="73">
        <v>18718</v>
      </c>
      <c r="AX185" s="74">
        <v>25</v>
      </c>
    </row>
    <row r="186" spans="47:50" ht="20.100000000000001" hidden="1" customHeight="1" x14ac:dyDescent="0.3">
      <c r="AU186" s="16">
        <v>141</v>
      </c>
      <c r="AV186" s="72" t="s">
        <v>151</v>
      </c>
      <c r="AW186" s="73">
        <v>14194</v>
      </c>
      <c r="AX186" s="74">
        <v>23</v>
      </c>
    </row>
    <row r="187" spans="47:50" ht="20.100000000000001" hidden="1" customHeight="1" x14ac:dyDescent="0.3">
      <c r="AU187" s="16">
        <v>142</v>
      </c>
      <c r="AV187" s="72" t="s">
        <v>252</v>
      </c>
      <c r="AW187" s="73">
        <v>5352</v>
      </c>
      <c r="AX187" s="74">
        <v>17</v>
      </c>
    </row>
    <row r="188" spans="47:50" ht="20.100000000000001" hidden="1" customHeight="1" x14ac:dyDescent="0.3">
      <c r="AU188" s="16">
        <v>143</v>
      </c>
      <c r="AV188" s="75" t="s">
        <v>253</v>
      </c>
      <c r="AW188" s="73">
        <v>11964</v>
      </c>
      <c r="AX188" s="74">
        <v>21</v>
      </c>
    </row>
    <row r="189" spans="47:50" ht="20.100000000000001" hidden="1" customHeight="1" x14ac:dyDescent="0.3">
      <c r="AU189" s="16">
        <v>144</v>
      </c>
      <c r="AV189" s="75" t="s">
        <v>188</v>
      </c>
      <c r="AW189" s="73">
        <v>194994</v>
      </c>
      <c r="AX189" s="74">
        <v>49</v>
      </c>
    </row>
    <row r="190" spans="47:50" ht="20.100000000000001" hidden="1" customHeight="1" x14ac:dyDescent="0.3">
      <c r="AU190" s="16">
        <v>145</v>
      </c>
      <c r="AV190" s="72" t="s">
        <v>202</v>
      </c>
      <c r="AW190" s="73">
        <v>3646</v>
      </c>
      <c r="AX190" s="74">
        <v>13</v>
      </c>
    </row>
    <row r="191" spans="47:50" ht="20.100000000000001" hidden="1" customHeight="1" x14ac:dyDescent="0.3">
      <c r="AU191" s="16">
        <v>146</v>
      </c>
      <c r="AV191" s="72" t="s">
        <v>348</v>
      </c>
      <c r="AW191" s="73">
        <v>5654</v>
      </c>
      <c r="AX191" s="74">
        <v>17</v>
      </c>
    </row>
    <row r="192" spans="47:50" ht="20.100000000000001" hidden="1" customHeight="1" x14ac:dyDescent="0.3">
      <c r="AU192" s="16">
        <v>147</v>
      </c>
      <c r="AV192" s="75" t="s">
        <v>222</v>
      </c>
      <c r="AW192" s="73">
        <v>3374</v>
      </c>
      <c r="AX192" s="74">
        <v>13</v>
      </c>
    </row>
    <row r="193" spans="47:50" ht="20.100000000000001" hidden="1" customHeight="1" x14ac:dyDescent="0.3">
      <c r="AU193" s="16">
        <v>148</v>
      </c>
      <c r="AV193" s="72" t="s">
        <v>142</v>
      </c>
      <c r="AW193" s="73">
        <v>5945</v>
      </c>
      <c r="AX193" s="74">
        <v>17</v>
      </c>
    </row>
    <row r="194" spans="47:50" ht="20.100000000000001" hidden="1" customHeight="1" x14ac:dyDescent="0.3">
      <c r="AU194" s="16">
        <v>149</v>
      </c>
      <c r="AV194" s="75" t="s">
        <v>203</v>
      </c>
      <c r="AW194" s="73">
        <v>12940</v>
      </c>
      <c r="AX194" s="74">
        <v>23</v>
      </c>
    </row>
    <row r="195" spans="47:50" ht="20.100000000000001" hidden="1" customHeight="1" x14ac:dyDescent="0.3">
      <c r="AU195" s="16">
        <v>150</v>
      </c>
      <c r="AV195" s="75" t="s">
        <v>107</v>
      </c>
      <c r="AW195" s="73">
        <v>24103</v>
      </c>
      <c r="AX195" s="74">
        <v>27</v>
      </c>
    </row>
    <row r="196" spans="47:50" ht="20.100000000000001" hidden="1" customHeight="1" x14ac:dyDescent="0.3">
      <c r="AU196" s="16">
        <v>151</v>
      </c>
      <c r="AV196" s="72" t="s">
        <v>242</v>
      </c>
      <c r="AW196" s="73">
        <v>3717</v>
      </c>
      <c r="AX196" s="74">
        <v>13</v>
      </c>
    </row>
    <row r="197" spans="47:50" ht="20.100000000000001" hidden="1" customHeight="1" x14ac:dyDescent="0.3">
      <c r="AU197" s="16">
        <v>152</v>
      </c>
      <c r="AV197" s="72" t="s">
        <v>243</v>
      </c>
      <c r="AW197" s="73">
        <v>17966</v>
      </c>
      <c r="AX197" s="74">
        <v>25</v>
      </c>
    </row>
    <row r="198" spans="47:50" ht="20.100000000000001" hidden="1" customHeight="1" x14ac:dyDescent="0.3">
      <c r="AU198" s="16">
        <v>153</v>
      </c>
      <c r="AV198" s="72" t="s">
        <v>165</v>
      </c>
      <c r="AW198" s="73">
        <v>5625</v>
      </c>
      <c r="AX198" s="74">
        <v>17</v>
      </c>
    </row>
    <row r="199" spans="47:50" ht="20.100000000000001" hidden="1" customHeight="1" x14ac:dyDescent="0.3">
      <c r="AU199" s="16">
        <v>154</v>
      </c>
      <c r="AV199" s="72" t="s">
        <v>230</v>
      </c>
      <c r="AW199" s="73">
        <v>2060</v>
      </c>
      <c r="AX199" s="74">
        <v>11</v>
      </c>
    </row>
    <row r="200" spans="47:50" ht="20.100000000000001" hidden="1" customHeight="1" x14ac:dyDescent="0.3">
      <c r="AU200" s="16">
        <v>155</v>
      </c>
      <c r="AV200" s="72" t="s">
        <v>263</v>
      </c>
      <c r="AW200" s="73">
        <v>2818</v>
      </c>
      <c r="AX200" s="74">
        <v>11</v>
      </c>
    </row>
    <row r="201" spans="47:50" ht="20.100000000000001" hidden="1" customHeight="1" x14ac:dyDescent="0.3">
      <c r="AU201" s="16">
        <v>156</v>
      </c>
      <c r="AV201" s="72" t="s">
        <v>349</v>
      </c>
      <c r="AW201" s="73">
        <v>4164</v>
      </c>
      <c r="AX201" s="74">
        <v>15</v>
      </c>
    </row>
    <row r="202" spans="47:50" ht="20.100000000000001" hidden="1" customHeight="1" x14ac:dyDescent="0.3">
      <c r="AU202" s="16">
        <v>157</v>
      </c>
      <c r="AV202" s="72" t="s">
        <v>231</v>
      </c>
      <c r="AW202" s="73">
        <v>8548</v>
      </c>
      <c r="AX202" s="74">
        <v>19</v>
      </c>
    </row>
    <row r="203" spans="47:50" ht="20.100000000000001" hidden="1" customHeight="1" x14ac:dyDescent="0.3">
      <c r="AU203" s="16">
        <v>158</v>
      </c>
      <c r="AV203" s="75" t="s">
        <v>293</v>
      </c>
      <c r="AW203" s="73">
        <v>13531</v>
      </c>
      <c r="AX203" s="74">
        <v>23</v>
      </c>
    </row>
    <row r="204" spans="47:50" ht="20.100000000000001" hidden="1" customHeight="1" x14ac:dyDescent="0.3">
      <c r="AU204" s="16">
        <v>159</v>
      </c>
      <c r="AV204" s="72" t="s">
        <v>166</v>
      </c>
      <c r="AW204" s="73">
        <v>4184</v>
      </c>
      <c r="AX204" s="74">
        <v>15</v>
      </c>
    </row>
    <row r="205" spans="47:50" ht="20.100000000000001" hidden="1" customHeight="1" x14ac:dyDescent="0.3">
      <c r="AU205" s="16">
        <v>160</v>
      </c>
      <c r="AV205" s="72" t="s">
        <v>143</v>
      </c>
      <c r="AW205" s="73">
        <v>5232</v>
      </c>
      <c r="AX205" s="74">
        <v>17</v>
      </c>
    </row>
    <row r="206" spans="47:50" ht="20.100000000000001" hidden="1" customHeight="1" x14ac:dyDescent="0.3">
      <c r="AU206" s="16">
        <v>161</v>
      </c>
      <c r="AV206" s="75" t="s">
        <v>119</v>
      </c>
      <c r="AW206" s="73">
        <v>96201</v>
      </c>
      <c r="AX206" s="74">
        <v>45</v>
      </c>
    </row>
    <row r="207" spans="47:50" ht="20.100000000000001" hidden="1" customHeight="1" x14ac:dyDescent="0.3">
      <c r="AU207" s="16">
        <v>162</v>
      </c>
      <c r="AV207" s="72" t="s">
        <v>350</v>
      </c>
      <c r="AW207" s="73">
        <v>3880</v>
      </c>
      <c r="AX207" s="74">
        <v>13</v>
      </c>
    </row>
    <row r="208" spans="47:50" ht="20.100000000000001" hidden="1" customHeight="1" x14ac:dyDescent="0.3">
      <c r="AU208" s="16">
        <v>163</v>
      </c>
      <c r="AV208" s="72" t="s">
        <v>108</v>
      </c>
      <c r="AW208" s="73">
        <v>10142</v>
      </c>
      <c r="AX208" s="74">
        <v>21</v>
      </c>
    </row>
    <row r="209" spans="47:50" ht="20.100000000000001" hidden="1" customHeight="1" x14ac:dyDescent="0.3">
      <c r="AU209" s="16">
        <v>164</v>
      </c>
      <c r="AV209" s="75" t="s">
        <v>77</v>
      </c>
      <c r="AW209" s="73">
        <v>8406</v>
      </c>
      <c r="AX209" s="74">
        <v>19</v>
      </c>
    </row>
    <row r="210" spans="47:50" ht="20.100000000000001" hidden="1" customHeight="1" x14ac:dyDescent="0.3">
      <c r="AU210" s="16">
        <v>165</v>
      </c>
      <c r="AV210" s="72" t="s">
        <v>144</v>
      </c>
      <c r="AW210" s="73">
        <v>19150</v>
      </c>
      <c r="AX210" s="74">
        <v>25</v>
      </c>
    </row>
    <row r="211" spans="47:50" ht="20.100000000000001" hidden="1" customHeight="1" x14ac:dyDescent="0.3">
      <c r="AU211" s="16">
        <v>166</v>
      </c>
      <c r="AV211" s="75" t="s">
        <v>125</v>
      </c>
      <c r="AW211" s="73">
        <v>59896</v>
      </c>
      <c r="AX211" s="74">
        <v>37</v>
      </c>
    </row>
    <row r="212" spans="47:50" ht="20.100000000000001" hidden="1" customHeight="1" x14ac:dyDescent="0.3">
      <c r="AU212" s="16">
        <v>167</v>
      </c>
      <c r="AV212" s="72" t="s">
        <v>264</v>
      </c>
      <c r="AW212" s="73">
        <v>4667</v>
      </c>
      <c r="AX212" s="74">
        <v>15</v>
      </c>
    </row>
    <row r="213" spans="47:50" ht="20.100000000000001" hidden="1" customHeight="1" x14ac:dyDescent="0.3">
      <c r="AU213" s="16">
        <v>168</v>
      </c>
      <c r="AV213" s="75" t="s">
        <v>294</v>
      </c>
      <c r="AW213" s="73">
        <v>114007</v>
      </c>
      <c r="AX213" s="74">
        <v>47</v>
      </c>
    </row>
    <row r="214" spans="47:50" ht="20.100000000000001" hidden="1" customHeight="1" x14ac:dyDescent="0.3">
      <c r="AU214" s="16">
        <v>169</v>
      </c>
      <c r="AV214" s="72" t="s">
        <v>167</v>
      </c>
      <c r="AW214" s="73">
        <v>5746</v>
      </c>
      <c r="AX214" s="74">
        <v>17</v>
      </c>
    </row>
    <row r="215" spans="47:50" ht="20.100000000000001" hidden="1" customHeight="1" x14ac:dyDescent="0.3">
      <c r="AU215" s="16">
        <v>170</v>
      </c>
      <c r="AV215" s="75" t="s">
        <v>244</v>
      </c>
      <c r="AW215" s="73">
        <v>5730</v>
      </c>
      <c r="AX215" s="74">
        <v>17</v>
      </c>
    </row>
    <row r="216" spans="47:50" ht="20.100000000000001" hidden="1" customHeight="1" x14ac:dyDescent="0.3">
      <c r="AU216" s="16">
        <v>171</v>
      </c>
      <c r="AV216" s="75" t="s">
        <v>254</v>
      </c>
      <c r="AW216" s="73">
        <v>8256</v>
      </c>
      <c r="AX216" s="74">
        <v>19</v>
      </c>
    </row>
    <row r="217" spans="47:50" ht="20.100000000000001" hidden="1" customHeight="1" x14ac:dyDescent="0.3">
      <c r="AU217" s="16">
        <v>172</v>
      </c>
      <c r="AV217" s="72" t="s">
        <v>189</v>
      </c>
      <c r="AW217" s="73">
        <v>10009</v>
      </c>
      <c r="AX217" s="74">
        <v>21</v>
      </c>
    </row>
    <row r="218" spans="47:50" ht="20.100000000000001" hidden="1" customHeight="1" x14ac:dyDescent="0.3">
      <c r="AU218" s="16">
        <v>173</v>
      </c>
      <c r="AV218" s="75" t="s">
        <v>78</v>
      </c>
      <c r="AW218" s="73">
        <v>29039</v>
      </c>
      <c r="AX218" s="74">
        <v>29</v>
      </c>
    </row>
    <row r="219" spans="47:50" ht="20.100000000000001" hidden="1" customHeight="1" x14ac:dyDescent="0.3">
      <c r="AU219" s="16">
        <v>174</v>
      </c>
      <c r="AV219" s="72" t="s">
        <v>295</v>
      </c>
      <c r="AW219" s="73">
        <v>5225</v>
      </c>
      <c r="AX219" s="74">
        <v>17</v>
      </c>
    </row>
    <row r="220" spans="47:50" ht="20.100000000000001" hidden="1" customHeight="1" x14ac:dyDescent="0.3">
      <c r="AU220" s="16">
        <v>175</v>
      </c>
      <c r="AV220" s="72" t="s">
        <v>204</v>
      </c>
      <c r="AW220" s="73">
        <v>4141</v>
      </c>
      <c r="AX220" s="74">
        <v>15</v>
      </c>
    </row>
    <row r="221" spans="47:50" ht="20.100000000000001" hidden="1" customHeight="1" x14ac:dyDescent="0.3">
      <c r="AU221" s="16">
        <v>176</v>
      </c>
      <c r="AV221" s="72" t="s">
        <v>279</v>
      </c>
      <c r="AW221" s="73">
        <v>3227</v>
      </c>
      <c r="AX221" s="74">
        <v>13</v>
      </c>
    </row>
    <row r="222" spans="47:50" ht="20.100000000000001" hidden="1" customHeight="1" x14ac:dyDescent="0.3">
      <c r="AU222" s="16">
        <v>177</v>
      </c>
      <c r="AV222" s="72" t="s">
        <v>223</v>
      </c>
      <c r="AW222" s="73">
        <v>4029</v>
      </c>
      <c r="AX222" s="74">
        <v>15</v>
      </c>
    </row>
    <row r="223" spans="47:50" ht="20.100000000000001" hidden="1" customHeight="1" x14ac:dyDescent="0.3">
      <c r="AU223" s="16">
        <v>178</v>
      </c>
      <c r="AV223" s="72" t="s">
        <v>79</v>
      </c>
      <c r="AW223" s="73">
        <v>9098</v>
      </c>
      <c r="AX223" s="74">
        <v>21</v>
      </c>
    </row>
    <row r="224" spans="47:50" ht="20.100000000000001" hidden="1" customHeight="1" x14ac:dyDescent="0.3">
      <c r="AU224" s="16">
        <v>179</v>
      </c>
      <c r="AV224" s="75" t="s">
        <v>80</v>
      </c>
      <c r="AW224" s="73">
        <v>31610</v>
      </c>
      <c r="AX224" s="74">
        <v>31</v>
      </c>
    </row>
    <row r="225" spans="47:50" ht="20.100000000000001" hidden="1" customHeight="1" x14ac:dyDescent="0.3">
      <c r="AU225" s="16">
        <v>180</v>
      </c>
      <c r="AV225" s="72" t="s">
        <v>168</v>
      </c>
      <c r="AW225" s="73">
        <v>2786</v>
      </c>
      <c r="AX225" s="74">
        <v>11</v>
      </c>
    </row>
    <row r="226" spans="47:50" ht="20.100000000000001" hidden="1" customHeight="1" x14ac:dyDescent="0.3">
      <c r="AU226" s="16">
        <v>181</v>
      </c>
      <c r="AV226" s="75" t="s">
        <v>190</v>
      </c>
      <c r="AW226" s="73">
        <v>25742</v>
      </c>
      <c r="AX226" s="74">
        <v>29</v>
      </c>
    </row>
    <row r="227" spans="47:50" ht="20.100000000000001" hidden="1" customHeight="1" x14ac:dyDescent="0.3">
      <c r="AU227" s="16">
        <v>182</v>
      </c>
      <c r="AV227" s="72" t="s">
        <v>255</v>
      </c>
      <c r="AW227" s="73">
        <v>5528</v>
      </c>
      <c r="AX227" s="74">
        <v>17</v>
      </c>
    </row>
    <row r="228" spans="47:50" ht="20.100000000000001" hidden="1" customHeight="1" x14ac:dyDescent="0.3">
      <c r="AU228" s="16">
        <v>183</v>
      </c>
      <c r="AV228" s="72" t="s">
        <v>152</v>
      </c>
      <c r="AW228" s="73">
        <v>5965</v>
      </c>
      <c r="AX228" s="74">
        <v>17</v>
      </c>
    </row>
    <row r="229" spans="47:50" ht="20.100000000000001" hidden="1" customHeight="1" x14ac:dyDescent="0.3">
      <c r="AU229" s="16">
        <v>184</v>
      </c>
      <c r="AV229" s="72" t="s">
        <v>205</v>
      </c>
      <c r="AW229" s="73">
        <v>9271</v>
      </c>
      <c r="AX229" s="74">
        <v>21</v>
      </c>
    </row>
    <row r="230" spans="47:50" ht="20.100000000000001" hidden="1" customHeight="1" x14ac:dyDescent="0.3">
      <c r="AU230" s="16">
        <v>185</v>
      </c>
      <c r="AV230" s="72" t="s">
        <v>153</v>
      </c>
      <c r="AW230" s="73">
        <v>17310</v>
      </c>
      <c r="AX230" s="74">
        <v>25</v>
      </c>
    </row>
    <row r="231" spans="47:50" ht="20.100000000000001" hidden="1" customHeight="1" x14ac:dyDescent="0.3">
      <c r="AU231" s="16">
        <v>186</v>
      </c>
      <c r="AV231" s="72" t="s">
        <v>81</v>
      </c>
      <c r="AW231" s="73">
        <v>9701</v>
      </c>
      <c r="AX231" s="74">
        <v>21</v>
      </c>
    </row>
    <row r="232" spans="47:50" ht="20.100000000000001" hidden="1" customHeight="1" x14ac:dyDescent="0.3">
      <c r="AU232" s="16">
        <v>187</v>
      </c>
      <c r="AV232" s="72" t="s">
        <v>303</v>
      </c>
      <c r="AW232" s="73">
        <v>9521</v>
      </c>
      <c r="AX232" s="74">
        <v>21</v>
      </c>
    </row>
    <row r="233" spans="47:50" ht="20.100000000000001" hidden="1" customHeight="1" x14ac:dyDescent="0.3">
      <c r="AU233" s="16">
        <v>188</v>
      </c>
      <c r="AV233" s="72" t="s">
        <v>206</v>
      </c>
      <c r="AW233" s="73">
        <v>10770</v>
      </c>
      <c r="AX233" s="74">
        <v>21</v>
      </c>
    </row>
    <row r="234" spans="47:50" ht="20.100000000000001" hidden="1" customHeight="1" x14ac:dyDescent="0.3">
      <c r="AU234" s="16">
        <v>189</v>
      </c>
      <c r="AV234" s="72" t="s">
        <v>109</v>
      </c>
      <c r="AW234" s="73">
        <v>17641</v>
      </c>
      <c r="AX234" s="74">
        <v>25</v>
      </c>
    </row>
    <row r="235" spans="47:50" ht="20.100000000000001" hidden="1" customHeight="1" x14ac:dyDescent="0.3">
      <c r="AU235" s="16">
        <v>190</v>
      </c>
      <c r="AV235" s="72" t="s">
        <v>296</v>
      </c>
      <c r="AW235" s="73">
        <v>12314</v>
      </c>
      <c r="AX235" s="74">
        <v>23</v>
      </c>
    </row>
    <row r="236" spans="47:50" ht="20.100000000000001" hidden="1" customHeight="1" x14ac:dyDescent="0.3">
      <c r="AU236" s="16">
        <v>191</v>
      </c>
      <c r="AV236" s="72" t="s">
        <v>120</v>
      </c>
      <c r="AW236" s="73">
        <v>18950</v>
      </c>
      <c r="AX236" s="74">
        <v>25</v>
      </c>
    </row>
    <row r="237" spans="47:50" ht="20.100000000000001" hidden="1" customHeight="1" x14ac:dyDescent="0.3">
      <c r="AU237" s="16">
        <v>192</v>
      </c>
      <c r="AV237" s="72" t="s">
        <v>121</v>
      </c>
      <c r="AW237" s="73">
        <v>8162</v>
      </c>
      <c r="AX237" s="74">
        <v>19</v>
      </c>
    </row>
    <row r="238" spans="47:50" ht="20.100000000000001" hidden="1" customHeight="1" x14ac:dyDescent="0.3">
      <c r="AU238" s="16">
        <v>193</v>
      </c>
      <c r="AV238" s="72" t="s">
        <v>122</v>
      </c>
      <c r="AW238" s="73">
        <v>6872</v>
      </c>
      <c r="AX238" s="74">
        <v>17</v>
      </c>
    </row>
    <row r="239" spans="47:50" ht="20.100000000000001" hidden="1" customHeight="1" x14ac:dyDescent="0.3">
      <c r="AU239" s="16">
        <v>194</v>
      </c>
      <c r="AV239" s="72" t="s">
        <v>82</v>
      </c>
      <c r="AW239" s="73">
        <v>6698</v>
      </c>
      <c r="AX239" s="74">
        <v>17</v>
      </c>
    </row>
    <row r="240" spans="47:50" ht="20.100000000000001" hidden="1" customHeight="1" x14ac:dyDescent="0.3">
      <c r="AU240" s="16">
        <v>195</v>
      </c>
      <c r="AV240" s="72" t="s">
        <v>83</v>
      </c>
      <c r="AW240" s="73">
        <v>11130</v>
      </c>
      <c r="AX240" s="74">
        <v>21</v>
      </c>
    </row>
    <row r="241" spans="47:50" ht="20.100000000000001" hidden="1" customHeight="1" x14ac:dyDescent="0.3">
      <c r="AU241" s="16">
        <v>196</v>
      </c>
      <c r="AV241" s="72" t="s">
        <v>224</v>
      </c>
      <c r="AW241" s="73">
        <v>6005</v>
      </c>
      <c r="AX241" s="74">
        <v>17</v>
      </c>
    </row>
    <row r="242" spans="47:50" ht="20.100000000000001" hidden="1" customHeight="1" x14ac:dyDescent="0.3">
      <c r="AU242" s="16">
        <v>197</v>
      </c>
      <c r="AV242" s="72" t="s">
        <v>245</v>
      </c>
      <c r="AW242" s="73">
        <v>2699</v>
      </c>
      <c r="AX242" s="74">
        <v>11</v>
      </c>
    </row>
    <row r="243" spans="47:50" ht="20.100000000000001" hidden="1" customHeight="1" x14ac:dyDescent="0.3">
      <c r="AU243" s="16">
        <v>198</v>
      </c>
      <c r="AV243" s="75" t="s">
        <v>84</v>
      </c>
      <c r="AW243" s="73">
        <v>23094</v>
      </c>
      <c r="AX243" s="74">
        <v>27</v>
      </c>
    </row>
    <row r="244" spans="47:50" ht="20.100000000000001" hidden="1" customHeight="1" x14ac:dyDescent="0.3">
      <c r="AU244" s="16">
        <v>199</v>
      </c>
      <c r="AV244" s="72" t="s">
        <v>351</v>
      </c>
      <c r="AW244" s="73">
        <v>12714</v>
      </c>
      <c r="AX244" s="74">
        <v>23</v>
      </c>
    </row>
    <row r="245" spans="47:50" ht="20.100000000000001" hidden="1" customHeight="1" x14ac:dyDescent="0.3">
      <c r="AU245" s="16">
        <v>200</v>
      </c>
      <c r="AV245" s="75" t="s">
        <v>265</v>
      </c>
      <c r="AW245" s="73">
        <v>2143</v>
      </c>
      <c r="AX245" s="74">
        <v>11</v>
      </c>
    </row>
    <row r="246" spans="47:50" ht="20.100000000000001" hidden="1" customHeight="1" x14ac:dyDescent="0.3">
      <c r="AU246" s="16">
        <v>201</v>
      </c>
      <c r="AV246" s="72" t="s">
        <v>154</v>
      </c>
      <c r="AW246" s="73">
        <v>5352</v>
      </c>
      <c r="AX246" s="74">
        <v>17</v>
      </c>
    </row>
    <row r="247" spans="47:50" ht="20.100000000000001" hidden="1" customHeight="1" x14ac:dyDescent="0.3">
      <c r="AU247" s="16">
        <v>202</v>
      </c>
      <c r="AV247" s="72" t="s">
        <v>236</v>
      </c>
      <c r="AW247" s="73">
        <v>2708</v>
      </c>
      <c r="AX247" s="74">
        <v>11</v>
      </c>
    </row>
    <row r="248" spans="47:50" ht="20.100000000000001" hidden="1" customHeight="1" x14ac:dyDescent="0.3">
      <c r="AU248" s="16">
        <v>203</v>
      </c>
      <c r="AV248" s="72" t="s">
        <v>225</v>
      </c>
      <c r="AW248" s="73">
        <v>7226</v>
      </c>
      <c r="AX248" s="74">
        <v>19</v>
      </c>
    </row>
    <row r="249" spans="47:50" ht="20.100000000000001" hidden="1" customHeight="1" x14ac:dyDescent="0.3">
      <c r="AU249" s="16">
        <v>204</v>
      </c>
      <c r="AV249" s="75" t="s">
        <v>123</v>
      </c>
      <c r="AW249" s="73">
        <v>23720</v>
      </c>
      <c r="AX249" s="74">
        <v>27</v>
      </c>
    </row>
    <row r="250" spans="47:50" ht="20.100000000000001" hidden="1" customHeight="1" x14ac:dyDescent="0.3">
      <c r="AU250" s="16">
        <v>205</v>
      </c>
      <c r="AV250" s="72" t="s">
        <v>256</v>
      </c>
      <c r="AW250" s="73">
        <v>5688</v>
      </c>
      <c r="AX250" s="74">
        <v>17</v>
      </c>
    </row>
    <row r="251" spans="47:50" ht="20.100000000000001" hidden="1" customHeight="1" x14ac:dyDescent="0.3">
      <c r="AU251" s="16">
        <v>206</v>
      </c>
      <c r="AV251" s="72" t="s">
        <v>266</v>
      </c>
      <c r="AW251" s="73">
        <v>3717</v>
      </c>
      <c r="AX251" s="74">
        <v>13</v>
      </c>
    </row>
    <row r="252" spans="47:50" ht="20.100000000000001" hidden="1" customHeight="1" x14ac:dyDescent="0.3">
      <c r="AU252" s="16">
        <v>207</v>
      </c>
      <c r="AV252" s="75" t="s">
        <v>191</v>
      </c>
      <c r="AW252" s="73">
        <v>24455</v>
      </c>
      <c r="AX252" s="74">
        <v>27</v>
      </c>
    </row>
    <row r="253" spans="47:50" ht="20.100000000000001" hidden="1" customHeight="1" x14ac:dyDescent="0.3">
      <c r="AU253" s="16">
        <v>208</v>
      </c>
      <c r="AV253" s="75" t="s">
        <v>297</v>
      </c>
      <c r="AW253" s="73">
        <v>28595</v>
      </c>
      <c r="AX253" s="74">
        <v>29</v>
      </c>
    </row>
    <row r="254" spans="47:50" ht="20.100000000000001" hidden="1" customHeight="1" x14ac:dyDescent="0.3">
      <c r="AU254" s="16">
        <v>209</v>
      </c>
      <c r="AV254" s="72" t="s">
        <v>110</v>
      </c>
      <c r="AW254" s="73">
        <v>11619</v>
      </c>
      <c r="AX254" s="74">
        <v>21</v>
      </c>
    </row>
    <row r="255" spans="47:50" ht="20.100000000000001" hidden="1" customHeight="1" x14ac:dyDescent="0.3">
      <c r="AU255" s="16">
        <v>210</v>
      </c>
      <c r="AV255" s="75" t="s">
        <v>192</v>
      </c>
      <c r="AW255" s="73">
        <v>64203</v>
      </c>
      <c r="AX255" s="74">
        <v>39</v>
      </c>
    </row>
    <row r="256" spans="47:50" ht="20.100000000000001" hidden="1" customHeight="1" x14ac:dyDescent="0.3">
      <c r="AU256" s="16">
        <v>211</v>
      </c>
      <c r="AV256" s="72" t="s">
        <v>132</v>
      </c>
      <c r="AW256" s="73">
        <v>8473</v>
      </c>
      <c r="AX256" s="74">
        <v>19</v>
      </c>
    </row>
    <row r="257" spans="47:50" ht="20.100000000000001" hidden="1" customHeight="1" x14ac:dyDescent="0.3">
      <c r="AU257" s="16">
        <v>212</v>
      </c>
      <c r="AV257" s="72" t="s">
        <v>145</v>
      </c>
      <c r="AW257" s="73">
        <v>4867</v>
      </c>
      <c r="AX257" s="74">
        <v>15</v>
      </c>
    </row>
    <row r="258" spans="47:50" ht="20.100000000000001" hidden="1" customHeight="1" x14ac:dyDescent="0.3">
      <c r="AU258" s="16">
        <v>213</v>
      </c>
      <c r="AV258" s="75" t="s">
        <v>133</v>
      </c>
      <c r="AW258" s="73">
        <v>29045</v>
      </c>
      <c r="AX258" s="74">
        <v>29</v>
      </c>
    </row>
    <row r="259" spans="47:50" ht="20.100000000000001" hidden="1" customHeight="1" x14ac:dyDescent="0.3">
      <c r="AU259" s="16">
        <v>214</v>
      </c>
      <c r="AV259" s="72" t="s">
        <v>298</v>
      </c>
      <c r="AW259" s="73">
        <v>8381</v>
      </c>
      <c r="AX259" s="74">
        <v>19</v>
      </c>
    </row>
    <row r="260" spans="47:50" ht="20.100000000000001" hidden="1" customHeight="1" x14ac:dyDescent="0.3">
      <c r="AU260" s="16">
        <v>215</v>
      </c>
      <c r="AV260" s="75" t="s">
        <v>280</v>
      </c>
      <c r="AW260" s="73">
        <v>6094</v>
      </c>
      <c r="AX260" s="74">
        <v>17</v>
      </c>
    </row>
    <row r="261" spans="47:50" ht="20.100000000000001" hidden="1" customHeight="1" x14ac:dyDescent="0.3">
      <c r="AU261" s="16">
        <v>216</v>
      </c>
      <c r="AV261" s="72" t="s">
        <v>193</v>
      </c>
      <c r="AW261" s="73">
        <v>17336</v>
      </c>
      <c r="AX261" s="74">
        <v>25</v>
      </c>
    </row>
    <row r="262" spans="47:50" ht="20.100000000000001" hidden="1" customHeight="1" x14ac:dyDescent="0.3">
      <c r="AU262" s="16">
        <v>217</v>
      </c>
      <c r="AV262" s="72" t="s">
        <v>207</v>
      </c>
      <c r="AW262" s="73">
        <v>9810</v>
      </c>
      <c r="AX262" s="74">
        <v>21</v>
      </c>
    </row>
    <row r="263" spans="47:50" ht="20.100000000000001" hidden="1" customHeight="1" x14ac:dyDescent="0.3">
      <c r="AU263" s="16">
        <v>218</v>
      </c>
      <c r="AV263" s="72" t="s">
        <v>194</v>
      </c>
      <c r="AW263" s="73">
        <v>15140</v>
      </c>
      <c r="AX263" s="74">
        <v>25</v>
      </c>
    </row>
    <row r="264" spans="47:50" ht="20.100000000000001" hidden="1" customHeight="1" x14ac:dyDescent="0.3">
      <c r="AU264" s="16">
        <v>219</v>
      </c>
      <c r="AV264" s="72" t="s">
        <v>208</v>
      </c>
      <c r="AW264" s="73">
        <v>7264</v>
      </c>
      <c r="AX264" s="74">
        <v>19</v>
      </c>
    </row>
    <row r="265" spans="47:50" ht="20.100000000000001" hidden="1" customHeight="1" x14ac:dyDescent="0.3">
      <c r="AU265" s="16">
        <v>220</v>
      </c>
      <c r="AV265" s="75" t="s">
        <v>209</v>
      </c>
      <c r="AW265" s="73">
        <v>3151</v>
      </c>
      <c r="AX265" s="74">
        <v>13</v>
      </c>
    </row>
    <row r="266" spans="47:50" ht="20.100000000000001" hidden="1" customHeight="1" x14ac:dyDescent="0.3">
      <c r="AU266" s="16">
        <v>221</v>
      </c>
      <c r="AV266" s="72" t="s">
        <v>257</v>
      </c>
      <c r="AW266" s="73">
        <v>2541</v>
      </c>
      <c r="AX266" s="74">
        <v>11</v>
      </c>
    </row>
    <row r="267" spans="47:50" ht="20.100000000000001" hidden="1" customHeight="1" x14ac:dyDescent="0.3">
      <c r="AU267" s="16">
        <v>222</v>
      </c>
      <c r="AV267" s="72" t="s">
        <v>246</v>
      </c>
      <c r="AW267" s="73">
        <v>2877</v>
      </c>
      <c r="AX267" s="74">
        <v>11</v>
      </c>
    </row>
    <row r="268" spans="47:50" ht="20.100000000000001" hidden="1" customHeight="1" x14ac:dyDescent="0.3">
      <c r="AU268" s="16">
        <v>223</v>
      </c>
      <c r="AV268" s="75" t="s">
        <v>210</v>
      </c>
      <c r="AW268" s="73">
        <v>12047</v>
      </c>
      <c r="AX268" s="74">
        <v>23</v>
      </c>
    </row>
    <row r="269" spans="47:50" ht="20.100000000000001" hidden="1" customHeight="1" x14ac:dyDescent="0.3">
      <c r="AU269" s="16">
        <v>224</v>
      </c>
      <c r="AV269" s="72" t="s">
        <v>211</v>
      </c>
      <c r="AW269" s="73">
        <v>5583</v>
      </c>
      <c r="AX269" s="74">
        <v>17</v>
      </c>
    </row>
    <row r="270" spans="47:50" ht="20.100000000000001" hidden="1" customHeight="1" x14ac:dyDescent="0.3">
      <c r="AU270" s="16">
        <v>225</v>
      </c>
      <c r="AV270" s="72" t="s">
        <v>146</v>
      </c>
      <c r="AW270" s="73">
        <v>14867</v>
      </c>
      <c r="AX270" s="74">
        <v>23</v>
      </c>
    </row>
    <row r="271" spans="47:50" ht="20.100000000000001" hidden="1" customHeight="1" x14ac:dyDescent="0.3">
      <c r="AU271" s="16">
        <v>226</v>
      </c>
      <c r="AV271" s="72" t="s">
        <v>169</v>
      </c>
      <c r="AW271" s="73">
        <v>2773</v>
      </c>
      <c r="AX271" s="74">
        <v>11</v>
      </c>
    </row>
    <row r="272" spans="47:50" ht="20.100000000000001" hidden="1" customHeight="1" x14ac:dyDescent="0.3">
      <c r="AU272" s="16">
        <v>227</v>
      </c>
      <c r="AV272" s="72" t="s">
        <v>267</v>
      </c>
      <c r="AW272" s="73">
        <v>4596</v>
      </c>
      <c r="AX272" s="74">
        <v>15</v>
      </c>
    </row>
    <row r="273" spans="47:50" ht="20.100000000000001" hidden="1" customHeight="1" x14ac:dyDescent="0.3">
      <c r="AU273" s="16">
        <v>228</v>
      </c>
      <c r="AV273" s="75" t="s">
        <v>155</v>
      </c>
      <c r="AW273" s="73">
        <v>68465</v>
      </c>
      <c r="AX273" s="74">
        <v>39</v>
      </c>
    </row>
    <row r="274" spans="47:50" ht="20.100000000000001" hidden="1" customHeight="1" x14ac:dyDescent="0.3">
      <c r="AU274" s="16">
        <v>229</v>
      </c>
      <c r="AV274" s="72" t="s">
        <v>212</v>
      </c>
      <c r="AW274" s="73">
        <v>2546</v>
      </c>
      <c r="AX274" s="74">
        <v>11</v>
      </c>
    </row>
    <row r="275" spans="47:50" ht="20.100000000000001" hidden="1" customHeight="1" x14ac:dyDescent="0.3">
      <c r="AU275" s="16">
        <v>230</v>
      </c>
      <c r="AV275" s="72" t="s">
        <v>195</v>
      </c>
      <c r="AW275" s="73">
        <v>8056</v>
      </c>
      <c r="AX275" s="74">
        <v>19</v>
      </c>
    </row>
    <row r="276" spans="47:50" ht="20.100000000000001" hidden="1" customHeight="1" x14ac:dyDescent="0.3">
      <c r="AU276" s="16">
        <v>231</v>
      </c>
      <c r="AV276" s="75" t="s">
        <v>85</v>
      </c>
      <c r="AW276" s="73">
        <v>28370</v>
      </c>
      <c r="AX276" s="74">
        <v>29</v>
      </c>
    </row>
    <row r="277" spans="47:50" ht="20.100000000000001" hidden="1" customHeight="1" x14ac:dyDescent="0.3">
      <c r="AU277" s="16">
        <v>232</v>
      </c>
      <c r="AV277" s="75" t="s">
        <v>237</v>
      </c>
      <c r="AW277" s="73">
        <v>6269</v>
      </c>
      <c r="AX277" s="74">
        <v>17</v>
      </c>
    </row>
    <row r="278" spans="47:50" ht="20.100000000000001" hidden="1" customHeight="1" x14ac:dyDescent="0.3">
      <c r="AU278" s="16">
        <v>233</v>
      </c>
      <c r="AV278" s="72" t="s">
        <v>170</v>
      </c>
      <c r="AW278" s="73">
        <v>4360</v>
      </c>
      <c r="AX278" s="74">
        <v>15</v>
      </c>
    </row>
    <row r="279" spans="47:50" ht="20.100000000000001" hidden="1" customHeight="1" x14ac:dyDescent="0.3">
      <c r="AU279" s="16">
        <v>234</v>
      </c>
      <c r="AV279" s="75" t="s">
        <v>213</v>
      </c>
      <c r="AW279" s="73">
        <v>55652</v>
      </c>
      <c r="AX279" s="74">
        <v>37</v>
      </c>
    </row>
    <row r="280" spans="47:50" ht="20.100000000000001" hidden="1" customHeight="1" x14ac:dyDescent="0.3">
      <c r="AU280" s="16">
        <v>235</v>
      </c>
      <c r="AV280" s="72" t="s">
        <v>352</v>
      </c>
      <c r="AW280" s="73">
        <v>7935</v>
      </c>
      <c r="AX280" s="74">
        <v>19</v>
      </c>
    </row>
    <row r="281" spans="47:50" ht="20.100000000000001" hidden="1" customHeight="1" x14ac:dyDescent="0.3">
      <c r="AU281" s="16">
        <v>236</v>
      </c>
      <c r="AV281" s="75" t="s">
        <v>86</v>
      </c>
      <c r="AW281" s="73">
        <v>11116</v>
      </c>
      <c r="AX281" s="74">
        <v>21</v>
      </c>
    </row>
    <row r="282" spans="47:50" ht="20.100000000000001" hidden="1" customHeight="1" x14ac:dyDescent="0.3">
      <c r="AU282" s="16">
        <v>237</v>
      </c>
      <c r="AV282" s="72" t="s">
        <v>171</v>
      </c>
      <c r="AW282" s="73">
        <v>6836</v>
      </c>
      <c r="AX282" s="74">
        <v>17</v>
      </c>
    </row>
    <row r="283" spans="47:50" ht="20.100000000000001" hidden="1" customHeight="1" x14ac:dyDescent="0.3">
      <c r="AU283" s="16">
        <v>238</v>
      </c>
      <c r="AV283" s="72" t="s">
        <v>304</v>
      </c>
      <c r="AW283" s="73">
        <v>5647</v>
      </c>
      <c r="AX283" s="74">
        <v>17</v>
      </c>
    </row>
    <row r="284" spans="47:50" ht="20.100000000000001" hidden="1" customHeight="1" x14ac:dyDescent="0.3">
      <c r="AU284" s="16">
        <v>239</v>
      </c>
      <c r="AV284" s="72" t="s">
        <v>268</v>
      </c>
      <c r="AW284" s="73">
        <v>11364</v>
      </c>
      <c r="AX284" s="74">
        <v>21</v>
      </c>
    </row>
    <row r="285" spans="47:50" ht="20.100000000000001" hidden="1" customHeight="1" x14ac:dyDescent="0.3">
      <c r="AU285" s="16">
        <v>240</v>
      </c>
      <c r="AV285" s="72" t="s">
        <v>196</v>
      </c>
      <c r="AW285" s="73">
        <v>18138</v>
      </c>
      <c r="AX285" s="74">
        <v>25</v>
      </c>
    </row>
    <row r="286" spans="47:50" ht="20.100000000000001" hidden="1" customHeight="1" x14ac:dyDescent="0.3">
      <c r="AU286" s="16">
        <v>241</v>
      </c>
      <c r="AV286" s="72" t="s">
        <v>281</v>
      </c>
      <c r="AW286" s="73">
        <v>2460</v>
      </c>
      <c r="AX286" s="74">
        <v>11</v>
      </c>
    </row>
    <row r="287" spans="47:50" ht="20.100000000000001" hidden="1" customHeight="1" x14ac:dyDescent="0.3">
      <c r="AU287" s="16">
        <v>242</v>
      </c>
      <c r="AV287" s="75" t="s">
        <v>343</v>
      </c>
      <c r="AW287" s="73">
        <v>7562</v>
      </c>
      <c r="AX287" s="74">
        <v>19</v>
      </c>
    </row>
    <row r="288" spans="47:50" ht="20.100000000000001" hidden="1" customHeight="1" x14ac:dyDescent="0.3">
      <c r="AU288" s="16">
        <v>243</v>
      </c>
      <c r="AV288" s="72" t="s">
        <v>305</v>
      </c>
      <c r="AW288" s="73">
        <v>18458</v>
      </c>
      <c r="AX288" s="74">
        <v>25</v>
      </c>
    </row>
    <row r="289" spans="47:50" ht="20.100000000000001" hidden="1" customHeight="1" x14ac:dyDescent="0.3">
      <c r="AU289" s="16">
        <v>244</v>
      </c>
      <c r="AV289" s="72" t="s">
        <v>87</v>
      </c>
      <c r="AW289" s="73">
        <v>7598</v>
      </c>
      <c r="AX289" s="74">
        <v>19</v>
      </c>
    </row>
    <row r="290" spans="47:50" ht="20.100000000000001" hidden="1" customHeight="1" x14ac:dyDescent="0.3">
      <c r="AU290" s="16">
        <v>245</v>
      </c>
      <c r="AV290" s="72" t="s">
        <v>172</v>
      </c>
      <c r="AW290" s="73">
        <v>14002</v>
      </c>
      <c r="AX290" s="74">
        <v>23</v>
      </c>
    </row>
    <row r="291" spans="47:50" ht="20.100000000000001" hidden="1" customHeight="1" x14ac:dyDescent="0.3">
      <c r="AU291" s="16">
        <v>246</v>
      </c>
      <c r="AV291" s="72" t="s">
        <v>226</v>
      </c>
      <c r="AW291" s="73">
        <v>15489</v>
      </c>
      <c r="AX291" s="74">
        <v>25</v>
      </c>
    </row>
    <row r="292" spans="47:50" ht="20.100000000000001" hidden="1" customHeight="1" x14ac:dyDescent="0.3">
      <c r="AU292" s="16">
        <v>247</v>
      </c>
      <c r="AV292" s="72" t="s">
        <v>353</v>
      </c>
      <c r="AW292" s="73">
        <v>3136</v>
      </c>
      <c r="AX292" s="74">
        <v>13</v>
      </c>
    </row>
    <row r="293" spans="47:50" ht="20.100000000000001" hidden="1" customHeight="1" x14ac:dyDescent="0.3">
      <c r="AU293" s="16">
        <v>248</v>
      </c>
      <c r="AV293" s="75" t="s">
        <v>88</v>
      </c>
      <c r="AW293" s="73">
        <v>30592</v>
      </c>
      <c r="AX293" s="74">
        <v>31</v>
      </c>
    </row>
    <row r="294" spans="47:50" ht="20.100000000000001" hidden="1" customHeight="1" x14ac:dyDescent="0.3">
      <c r="AU294" s="16">
        <v>249</v>
      </c>
      <c r="AV294" s="75" t="s">
        <v>89</v>
      </c>
      <c r="AW294" s="73">
        <v>35541</v>
      </c>
      <c r="AX294" s="74">
        <v>33</v>
      </c>
    </row>
    <row r="295" spans="47:50" ht="20.100000000000001" hidden="1" customHeight="1" x14ac:dyDescent="0.3">
      <c r="AU295" s="16">
        <v>250</v>
      </c>
      <c r="AV295" s="72" t="s">
        <v>214</v>
      </c>
      <c r="AW295" s="73">
        <v>10453</v>
      </c>
      <c r="AX295" s="74">
        <v>21</v>
      </c>
    </row>
    <row r="296" spans="47:50" ht="20.100000000000001" hidden="1" customHeight="1" x14ac:dyDescent="0.3">
      <c r="AU296" s="16">
        <v>251</v>
      </c>
      <c r="AV296" s="75" t="s">
        <v>258</v>
      </c>
      <c r="AW296" s="73">
        <v>3147</v>
      </c>
      <c r="AX296" s="74">
        <v>13</v>
      </c>
    </row>
    <row r="297" spans="47:50" ht="20.100000000000001" hidden="1" customHeight="1" x14ac:dyDescent="0.3">
      <c r="AU297" s="16">
        <v>252</v>
      </c>
      <c r="AV297" s="72" t="s">
        <v>282</v>
      </c>
      <c r="AW297" s="73">
        <v>9135</v>
      </c>
      <c r="AX297" s="74">
        <v>21</v>
      </c>
    </row>
    <row r="298" spans="47:50" ht="20.100000000000001" hidden="1" customHeight="1" x14ac:dyDescent="0.3">
      <c r="AU298" s="16">
        <v>253</v>
      </c>
      <c r="AV298" s="77"/>
      <c r="AW298" s="73"/>
      <c r="AX298" s="78"/>
    </row>
    <row r="299" spans="47:50" ht="20.100000000000001" customHeight="1" x14ac:dyDescent="0.3">
      <c r="AV299" s="79"/>
      <c r="AW299" s="79"/>
    </row>
    <row r="300" spans="47:50" ht="20.100000000000001" customHeight="1" x14ac:dyDescent="0.3">
      <c r="AV300" s="79"/>
      <c r="AW300" s="79"/>
    </row>
    <row r="301" spans="47:50" ht="20.100000000000001" customHeight="1" x14ac:dyDescent="0.3">
      <c r="AV301" s="79"/>
      <c r="AW301" s="79"/>
    </row>
  </sheetData>
  <sheetProtection selectLockedCells="1"/>
  <sortState xmlns:xlrd2="http://schemas.microsoft.com/office/spreadsheetml/2017/richdata2" ref="AV40:AW301">
    <sortCondition ref="AV40:AV301"/>
  </sortState>
  <mergeCells count="235">
    <mergeCell ref="AU7:BI7"/>
    <mergeCell ref="BB13:BI13"/>
    <mergeCell ref="BB15:BI15"/>
    <mergeCell ref="BB16:BI16"/>
    <mergeCell ref="BB17:BI17"/>
    <mergeCell ref="BB18:BI18"/>
    <mergeCell ref="BB19:BI19"/>
    <mergeCell ref="BB20:BI20"/>
    <mergeCell ref="BB21:BI21"/>
    <mergeCell ref="AY16:BA16"/>
    <mergeCell ref="AV16:AX16"/>
    <mergeCell ref="AY15:BA15"/>
    <mergeCell ref="AV15:AX15"/>
    <mergeCell ref="AY13:BA13"/>
    <mergeCell ref="AV13:AX13"/>
    <mergeCell ref="AY19:BA19"/>
    <mergeCell ref="AV19:AX19"/>
    <mergeCell ref="AY18:BA18"/>
    <mergeCell ref="AV18:AX18"/>
    <mergeCell ref="AY17:BA17"/>
    <mergeCell ref="AV17:AX17"/>
    <mergeCell ref="AY22:BA22"/>
    <mergeCell ref="AV22:AX22"/>
    <mergeCell ref="AY21:BA21"/>
    <mergeCell ref="AV21:AX21"/>
    <mergeCell ref="AY20:BA20"/>
    <mergeCell ref="AV20:AX20"/>
    <mergeCell ref="BB22:BI22"/>
    <mergeCell ref="AY25:BA25"/>
    <mergeCell ref="AV25:AX25"/>
    <mergeCell ref="AY24:BA24"/>
    <mergeCell ref="AV24:AX24"/>
    <mergeCell ref="AY23:BA23"/>
    <mergeCell ref="AV23:AX23"/>
    <mergeCell ref="BB23:BI23"/>
    <mergeCell ref="BB24:BI24"/>
    <mergeCell ref="BB25:BI25"/>
    <mergeCell ref="AY28:BA28"/>
    <mergeCell ref="AV28:AX28"/>
    <mergeCell ref="AY27:BA27"/>
    <mergeCell ref="AV27:AX27"/>
    <mergeCell ref="AY26:BA26"/>
    <mergeCell ref="AV26:AX26"/>
    <mergeCell ref="BB26:BI26"/>
    <mergeCell ref="BB27:BI27"/>
    <mergeCell ref="BB28:BI28"/>
    <mergeCell ref="BF31:BI31"/>
    <mergeCell ref="BB31:BE31"/>
    <mergeCell ref="AY31:BA31"/>
    <mergeCell ref="AV31:AX31"/>
    <mergeCell ref="BF30:BI30"/>
    <mergeCell ref="BB30:BE30"/>
    <mergeCell ref="AY30:BA30"/>
    <mergeCell ref="AV30:AX30"/>
    <mergeCell ref="AY29:BA29"/>
    <mergeCell ref="AV29:AX29"/>
    <mergeCell ref="BB29:BI29"/>
    <mergeCell ref="AF30:AH30"/>
    <mergeCell ref="AI30:AK30"/>
    <mergeCell ref="AL30:AO30"/>
    <mergeCell ref="AP30:AS30"/>
    <mergeCell ref="AF31:AH31"/>
    <mergeCell ref="AI31:AK31"/>
    <mergeCell ref="AL31:AO31"/>
    <mergeCell ref="AP31:AS31"/>
    <mergeCell ref="AF27:AH27"/>
    <mergeCell ref="AI27:AK27"/>
    <mergeCell ref="AL27:AO27"/>
    <mergeCell ref="AP27:AS27"/>
    <mergeCell ref="AF28:AH28"/>
    <mergeCell ref="AI28:AK28"/>
    <mergeCell ref="AL28:AO28"/>
    <mergeCell ref="AP28:AS28"/>
    <mergeCell ref="AF29:AH29"/>
    <mergeCell ref="AI29:AK29"/>
    <mergeCell ref="AL29:AO29"/>
    <mergeCell ref="AP29:AS29"/>
    <mergeCell ref="AF24:AH24"/>
    <mergeCell ref="AI24:AK24"/>
    <mergeCell ref="AL24:AO24"/>
    <mergeCell ref="AP24:AS24"/>
    <mergeCell ref="AF25:AH25"/>
    <mergeCell ref="AI25:AK25"/>
    <mergeCell ref="AL25:AO25"/>
    <mergeCell ref="AP25:AS25"/>
    <mergeCell ref="AF26:AH26"/>
    <mergeCell ref="AI26:AK26"/>
    <mergeCell ref="AL26:AO26"/>
    <mergeCell ref="AP26:AS26"/>
    <mergeCell ref="AF21:AH21"/>
    <mergeCell ref="AI21:AK21"/>
    <mergeCell ref="AL21:AO21"/>
    <mergeCell ref="AP21:AS21"/>
    <mergeCell ref="AF22:AH22"/>
    <mergeCell ref="AI22:AK22"/>
    <mergeCell ref="AL22:AO22"/>
    <mergeCell ref="AP22:AS22"/>
    <mergeCell ref="AF23:AH23"/>
    <mergeCell ref="AI23:AK23"/>
    <mergeCell ref="AL23:AO23"/>
    <mergeCell ref="AP23:AS23"/>
    <mergeCell ref="AL18:AO18"/>
    <mergeCell ref="AP18:AS18"/>
    <mergeCell ref="AF19:AH19"/>
    <mergeCell ref="AI19:AK19"/>
    <mergeCell ref="AL19:AO19"/>
    <mergeCell ref="AP19:AS19"/>
    <mergeCell ref="AF20:AH20"/>
    <mergeCell ref="AI20:AK20"/>
    <mergeCell ref="AL20:AO20"/>
    <mergeCell ref="AP20:AS20"/>
    <mergeCell ref="P33:X33"/>
    <mergeCell ref="P34:X34"/>
    <mergeCell ref="P35:X35"/>
    <mergeCell ref="P36:X36"/>
    <mergeCell ref="P37:X37"/>
    <mergeCell ref="AE7:AS7"/>
    <mergeCell ref="AF13:AH13"/>
    <mergeCell ref="AI13:AK13"/>
    <mergeCell ref="AL13:AO13"/>
    <mergeCell ref="AP13:AS13"/>
    <mergeCell ref="AF15:AH15"/>
    <mergeCell ref="AI15:AK15"/>
    <mergeCell ref="AL15:AO15"/>
    <mergeCell ref="AP15:AS15"/>
    <mergeCell ref="AF16:AH16"/>
    <mergeCell ref="AI16:AK16"/>
    <mergeCell ref="AL16:AO16"/>
    <mergeCell ref="AP16:AS16"/>
    <mergeCell ref="AF17:AH17"/>
    <mergeCell ref="AI17:AK17"/>
    <mergeCell ref="AL17:AO17"/>
    <mergeCell ref="AP17:AS17"/>
    <mergeCell ref="AF18:AH18"/>
    <mergeCell ref="AI18:AK18"/>
    <mergeCell ref="P15:X15"/>
    <mergeCell ref="P16:X16"/>
    <mergeCell ref="P17:X17"/>
    <mergeCell ref="P18:X18"/>
    <mergeCell ref="P19:X19"/>
    <mergeCell ref="P20:X20"/>
    <mergeCell ref="P21:X21"/>
    <mergeCell ref="P22:X22"/>
    <mergeCell ref="P32:X32"/>
    <mergeCell ref="A14:K14"/>
    <mergeCell ref="A15:K15"/>
    <mergeCell ref="A16:K16"/>
    <mergeCell ref="A17:K17"/>
    <mergeCell ref="H6:O6"/>
    <mergeCell ref="A11:O11"/>
    <mergeCell ref="A26:K26"/>
    <mergeCell ref="L18:M18"/>
    <mergeCell ref="N18:O18"/>
    <mergeCell ref="L19:M19"/>
    <mergeCell ref="N19:O19"/>
    <mergeCell ref="L20:M20"/>
    <mergeCell ref="N20:O20"/>
    <mergeCell ref="L26:M26"/>
    <mergeCell ref="N26:O26"/>
    <mergeCell ref="L21:M21"/>
    <mergeCell ref="N21:O21"/>
    <mergeCell ref="L22:M22"/>
    <mergeCell ref="N22:O22"/>
    <mergeCell ref="L23:M23"/>
    <mergeCell ref="N23:O23"/>
    <mergeCell ref="H7:J7"/>
    <mergeCell ref="A27:K27"/>
    <mergeCell ref="A28:K28"/>
    <mergeCell ref="A29:K29"/>
    <mergeCell ref="A18:K18"/>
    <mergeCell ref="A19:K19"/>
    <mergeCell ref="A20:K20"/>
    <mergeCell ref="A21:K21"/>
    <mergeCell ref="A22:K22"/>
    <mergeCell ref="A23:K23"/>
    <mergeCell ref="A36:K36"/>
    <mergeCell ref="A37:K37"/>
    <mergeCell ref="L14:M14"/>
    <mergeCell ref="N14:O14"/>
    <mergeCell ref="L15:M15"/>
    <mergeCell ref="N15:O15"/>
    <mergeCell ref="L16:M16"/>
    <mergeCell ref="N16:O16"/>
    <mergeCell ref="L17:M17"/>
    <mergeCell ref="N17:O17"/>
    <mergeCell ref="A30:K30"/>
    <mergeCell ref="A31:K31"/>
    <mergeCell ref="A32:K32"/>
    <mergeCell ref="A33:K33"/>
    <mergeCell ref="A34:K34"/>
    <mergeCell ref="A35:K35"/>
    <mergeCell ref="A24:K24"/>
    <mergeCell ref="A25:K25"/>
    <mergeCell ref="L29:M29"/>
    <mergeCell ref="N29:O29"/>
    <mergeCell ref="L24:M24"/>
    <mergeCell ref="N24:O24"/>
    <mergeCell ref="L25:M25"/>
    <mergeCell ref="N25:O25"/>
    <mergeCell ref="L36:M36"/>
    <mergeCell ref="N36:O36"/>
    <mergeCell ref="L37:M37"/>
    <mergeCell ref="N37:O37"/>
    <mergeCell ref="L38:M38"/>
    <mergeCell ref="N38:O38"/>
    <mergeCell ref="L33:M33"/>
    <mergeCell ref="N33:O33"/>
    <mergeCell ref="L34:M34"/>
    <mergeCell ref="N34:O34"/>
    <mergeCell ref="L35:M35"/>
    <mergeCell ref="N35:O35"/>
    <mergeCell ref="P11:AD11"/>
    <mergeCell ref="P13:X13"/>
    <mergeCell ref="L30:M30"/>
    <mergeCell ref="N30:O30"/>
    <mergeCell ref="L31:M31"/>
    <mergeCell ref="N31:O31"/>
    <mergeCell ref="L32:M32"/>
    <mergeCell ref="N32:O32"/>
    <mergeCell ref="L27:M27"/>
    <mergeCell ref="N27:O27"/>
    <mergeCell ref="L28:M28"/>
    <mergeCell ref="N28:O28"/>
    <mergeCell ref="L13:M13"/>
    <mergeCell ref="N13:O13"/>
    <mergeCell ref="P23:X23"/>
    <mergeCell ref="P24:X24"/>
    <mergeCell ref="P25:X25"/>
    <mergeCell ref="P26:X26"/>
    <mergeCell ref="P27:X27"/>
    <mergeCell ref="P28:X28"/>
    <mergeCell ref="P29:X29"/>
    <mergeCell ref="P30:X30"/>
    <mergeCell ref="P31:X31"/>
    <mergeCell ref="P14:X14"/>
  </mergeCells>
  <dataValidations count="2">
    <dataValidation type="list" allowBlank="1" showInputMessage="1" showErrorMessage="1" sqref="N14:O37 H8" xr:uid="{00000000-0002-0000-0000-000000000000}">
      <formula1>"oui,non"</formula1>
    </dataValidation>
    <dataValidation type="list" allowBlank="1" showInputMessage="1" showErrorMessage="1" sqref="H6:O6" xr:uid="{00000000-0002-0000-0000-000001000000}">
      <formula1>$AV$46:$AV$301</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I49"/>
  <sheetViews>
    <sheetView workbookViewId="0">
      <selection activeCell="AK62" sqref="AK62"/>
    </sheetView>
  </sheetViews>
  <sheetFormatPr baseColWidth="10" defaultColWidth="11.44140625" defaultRowHeight="14.4" x14ac:dyDescent="0.3"/>
  <cols>
    <col min="1" max="1" width="22.88671875" style="1" customWidth="1"/>
    <col min="2" max="9" width="11.44140625" style="1"/>
    <col min="10" max="10" width="4.6640625" style="1" customWidth="1"/>
    <col min="11" max="11" width="11.44140625" style="1" customWidth="1"/>
    <col min="12" max="13" width="11.44140625" style="1"/>
    <col min="14" max="14" width="3.109375" style="1" customWidth="1"/>
    <col min="15" max="18" width="11.44140625" style="1"/>
    <col min="19" max="19" width="5.88671875" style="1" customWidth="1"/>
    <col min="20" max="23" width="11.44140625" style="1"/>
    <col min="24" max="24" width="5" style="1" customWidth="1"/>
    <col min="25" max="26" width="11.44140625" style="1"/>
    <col min="27" max="27" width="4.88671875" style="1" customWidth="1"/>
    <col min="28" max="31" width="11.44140625" style="1"/>
    <col min="32" max="32" width="10.5546875" style="1" customWidth="1"/>
    <col min="33" max="16384" width="11.44140625" style="1"/>
  </cols>
  <sheetData>
    <row r="1" spans="1:35" x14ac:dyDescent="0.3">
      <c r="A1" s="2"/>
      <c r="B1" s="2"/>
      <c r="C1" s="2"/>
      <c r="D1" s="2"/>
      <c r="E1" s="12" t="s">
        <v>63</v>
      </c>
      <c r="F1" s="4"/>
      <c r="G1" s="4"/>
      <c r="H1" s="4"/>
      <c r="I1" s="4"/>
      <c r="J1" s="4"/>
      <c r="K1" s="4"/>
      <c r="L1" s="4" t="s">
        <v>24</v>
      </c>
      <c r="M1" s="4"/>
      <c r="N1" s="2"/>
      <c r="O1" s="13" t="s">
        <v>64</v>
      </c>
      <c r="P1" s="7"/>
      <c r="Q1" s="7"/>
      <c r="R1" s="7"/>
      <c r="S1" s="7"/>
      <c r="T1" s="7"/>
      <c r="U1" s="7"/>
      <c r="V1" s="7"/>
      <c r="W1" s="7"/>
      <c r="X1" s="7"/>
      <c r="Y1" s="7"/>
      <c r="Z1" s="7"/>
      <c r="AA1" s="7"/>
      <c r="AB1" s="7"/>
      <c r="AC1" s="7" t="s">
        <v>24</v>
      </c>
      <c r="AD1" s="7"/>
      <c r="AE1" s="7"/>
      <c r="AF1" s="7"/>
      <c r="AG1" s="2"/>
      <c r="AH1" s="2"/>
      <c r="AI1" s="14"/>
    </row>
    <row r="2" spans="1:35" x14ac:dyDescent="0.3">
      <c r="A2" s="2"/>
      <c r="B2" s="2"/>
      <c r="C2" s="2"/>
      <c r="D2" s="2"/>
      <c r="E2" s="4"/>
      <c r="F2" s="4"/>
      <c r="G2" s="4"/>
      <c r="H2" s="4"/>
      <c r="I2" s="4"/>
      <c r="J2" s="4"/>
      <c r="K2" s="4"/>
      <c r="L2" s="4">
        <f>valeurs!$Q$8-$F$29</f>
        <v>0</v>
      </c>
      <c r="M2" s="4"/>
      <c r="N2" s="2"/>
      <c r="O2" s="7"/>
      <c r="P2" s="7"/>
      <c r="Q2" s="7"/>
      <c r="R2" s="7"/>
      <c r="S2" s="7"/>
      <c r="T2" s="7"/>
      <c r="U2" s="7"/>
      <c r="V2" s="7"/>
      <c r="W2" s="7"/>
      <c r="X2" s="7"/>
      <c r="Y2" s="7"/>
      <c r="Z2" s="7"/>
      <c r="AA2" s="7"/>
      <c r="AB2" s="7"/>
      <c r="AC2" s="7">
        <f>valeurs!$Q$8-$R$29</f>
        <v>0</v>
      </c>
      <c r="AD2" s="7"/>
      <c r="AE2" s="7"/>
      <c r="AF2" s="7"/>
      <c r="AG2" s="2"/>
      <c r="AH2" s="2"/>
      <c r="AI2" s="14"/>
    </row>
    <row r="3" spans="1:35" x14ac:dyDescent="0.3">
      <c r="A3" s="2" t="s">
        <v>11</v>
      </c>
      <c r="B3" s="2" t="s">
        <v>12</v>
      </c>
      <c r="C3" s="2" t="s">
        <v>13</v>
      </c>
      <c r="D3" s="2" t="s">
        <v>14</v>
      </c>
      <c r="E3" s="4" t="s">
        <v>15</v>
      </c>
      <c r="F3" s="4" t="s">
        <v>16</v>
      </c>
      <c r="G3" s="4" t="s">
        <v>17</v>
      </c>
      <c r="H3" s="4" t="s">
        <v>20</v>
      </c>
      <c r="I3" s="4" t="s">
        <v>21</v>
      </c>
      <c r="J3" s="4" t="s">
        <v>22</v>
      </c>
      <c r="K3" s="4" t="s">
        <v>19</v>
      </c>
      <c r="L3" s="4" t="s">
        <v>23</v>
      </c>
      <c r="M3" s="4" t="s">
        <v>26</v>
      </c>
      <c r="N3" s="2"/>
      <c r="O3" s="7" t="s">
        <v>29</v>
      </c>
      <c r="P3" s="7" t="s">
        <v>30</v>
      </c>
      <c r="Q3" s="7" t="s">
        <v>28</v>
      </c>
      <c r="R3" s="7" t="s">
        <v>31</v>
      </c>
      <c r="S3" s="7" t="s">
        <v>34</v>
      </c>
      <c r="T3" s="7" t="s">
        <v>35</v>
      </c>
      <c r="U3" s="7" t="s">
        <v>32</v>
      </c>
      <c r="V3" s="7" t="s">
        <v>33</v>
      </c>
      <c r="W3" s="7" t="s">
        <v>36</v>
      </c>
      <c r="X3" s="7" t="s">
        <v>22</v>
      </c>
      <c r="Y3" s="7" t="s">
        <v>38</v>
      </c>
      <c r="Z3" s="7" t="s">
        <v>37</v>
      </c>
      <c r="AA3" s="7" t="s">
        <v>22</v>
      </c>
      <c r="AB3" s="7" t="s">
        <v>39</v>
      </c>
      <c r="AC3" s="7" t="s">
        <v>42</v>
      </c>
      <c r="AD3" s="7" t="s">
        <v>43</v>
      </c>
      <c r="AE3" s="7" t="s">
        <v>45</v>
      </c>
      <c r="AF3" s="7" t="s">
        <v>44</v>
      </c>
      <c r="AG3" s="2" t="s">
        <v>61</v>
      </c>
      <c r="AH3" s="2" t="s">
        <v>62</v>
      </c>
      <c r="AI3" s="14"/>
    </row>
    <row r="4" spans="1:35" x14ac:dyDescent="0.3">
      <c r="A4" s="2">
        <f>valeurs!A14</f>
        <v>0</v>
      </c>
      <c r="B4" s="2" t="str">
        <f>IF(valeurs!L14&lt;&gt;"",valeurs!L14,"")</f>
        <v/>
      </c>
      <c r="C4" s="2" t="str">
        <f>IF(valeurs!N14&lt;&gt;"",valeurs!N14,"")</f>
        <v/>
      </c>
      <c r="D4" s="2" t="str">
        <f>IF(C4="oui",$B4,"")</f>
        <v/>
      </c>
      <c r="E4" s="5" t="str">
        <f>IF($B4&lt;&gt;"",($B4*valeurs!$Q$8)/valeurs!$H$9,"")</f>
        <v/>
      </c>
      <c r="F4" s="4" t="str">
        <f>IF($E4&lt;&gt;"",INT($E4),"")</f>
        <v/>
      </c>
      <c r="G4" s="5" t="str">
        <f>IF(F4&lt;&gt;"",E4-F4,"")</f>
        <v/>
      </c>
      <c r="H4" s="4" t="str">
        <f>IF(G4=MAX($G$4:$G$27),1,"")</f>
        <v/>
      </c>
      <c r="I4" s="5" t="str">
        <f>IF($G4&lt;&gt;"",LARGE($G$4:$G$27,J4),"")</f>
        <v/>
      </c>
      <c r="J4" s="4">
        <v>1</v>
      </c>
      <c r="K4" s="4" t="str">
        <f>IF(G4&lt;&gt;"",VLOOKUP(G4,$I$4:$J$27,2,FALSE),"")</f>
        <v/>
      </c>
      <c r="L4" s="4" t="str">
        <f>IF(K4&lt;=$L$2,1,"")</f>
        <v/>
      </c>
      <c r="M4" s="4" t="str">
        <f>IF($L4&lt;&gt;"",$F4+$L4,IF($F4&lt;&gt;"",$F4,""))</f>
        <v/>
      </c>
      <c r="N4" s="2"/>
      <c r="O4" s="8" t="str">
        <f>IF(AND($B4&lt;&gt;"",$C4="oui"),($B4*valeurs!$Z$9)/$D$29,"")</f>
        <v/>
      </c>
      <c r="P4" s="8" t="str">
        <f>IF(AND($B4&lt;&gt;"",$C4&lt;&gt;"oui"),($B4*valeurs!$AC$9)/($B$29-$D$29),"")</f>
        <v/>
      </c>
      <c r="Q4" s="8" t="str">
        <f>IF($O4&lt;&gt;"",$O4,IF($P4&lt;&gt;"",$P4,""))</f>
        <v/>
      </c>
      <c r="R4" s="7" t="str">
        <f>IF($Q4&lt;&gt;"",INT($Q4),"")</f>
        <v/>
      </c>
      <c r="S4" s="7" t="str">
        <f>IF(O4&lt;&gt;"","M",IF($P4&lt;&gt;"","O",""))</f>
        <v/>
      </c>
      <c r="T4" s="8" t="str">
        <f>IF($Q4&lt;&gt;"",$Q4-$R4,"")</f>
        <v/>
      </c>
      <c r="U4" s="8" t="str">
        <f>IF($O4&lt;&gt;"",$Q4-$R4,"")</f>
        <v/>
      </c>
      <c r="V4" s="8" t="str">
        <f>IF($P4&lt;&gt;"",$Q4-$R4,"")</f>
        <v/>
      </c>
      <c r="W4" s="8" t="e">
        <f>LARGE($U$4:$U$27,X4)</f>
        <v>#NUM!</v>
      </c>
      <c r="X4" s="7">
        <v>1</v>
      </c>
      <c r="Y4" s="7" t="str">
        <f>IF($U4&lt;&gt;"",VLOOKUP($U4,$W$4:$X$27,2,FALSE),"")</f>
        <v/>
      </c>
      <c r="Z4" s="8" t="e">
        <f>LARGE($V$4:$V$27,$AA4)</f>
        <v>#NUM!</v>
      </c>
      <c r="AA4" s="7">
        <v>1</v>
      </c>
      <c r="AB4" s="7" t="str">
        <f>IF($V4&lt;&gt;"",VLOOKUP($V4,$Z$4:$AA$27,2,FALSE),"")</f>
        <v/>
      </c>
      <c r="AC4" s="7" t="str">
        <f>IF($O$29&lt;=valeurs!$Z$9,IF($Y4=1,1,""),"")</f>
        <v/>
      </c>
      <c r="AD4" s="7" t="str">
        <f>IF($AC$29&gt;0,IF($AB4=1,1,""),"")</f>
        <v/>
      </c>
      <c r="AE4" s="7" t="str">
        <f>IF(AC4&lt;&gt;"",AC4,IF(AD4&lt;&gt;"",AD4,""))</f>
        <v/>
      </c>
      <c r="AF4" s="7" t="str">
        <f>IF($AE4&lt;&gt;"",$AE4+$R4,IF($R4&lt;&gt;"",$R4,""))</f>
        <v/>
      </c>
      <c r="AG4" s="2">
        <f>IF($S4="M",$M4,0)</f>
        <v>0</v>
      </c>
      <c r="AH4" s="2">
        <f>IF($S4="O",$M4,0)</f>
        <v>0</v>
      </c>
      <c r="AI4" s="14"/>
    </row>
    <row r="5" spans="1:35" x14ac:dyDescent="0.3">
      <c r="A5" s="2">
        <f>valeurs!A15</f>
        <v>0</v>
      </c>
      <c r="B5" s="2" t="str">
        <f>IF(valeurs!L15&lt;&gt;"",valeurs!L15,"")</f>
        <v/>
      </c>
      <c r="C5" s="2" t="str">
        <f>IF(valeurs!N15&lt;&gt;"",valeurs!N15,"")</f>
        <v/>
      </c>
      <c r="D5" s="2" t="str">
        <f t="shared" ref="D5:D27" si="0">IF(C5="oui",$B5,"")</f>
        <v/>
      </c>
      <c r="E5" s="5" t="str">
        <f>IF($B5&lt;&gt;"",($B5*valeurs!$Q$8)/valeurs!$H$9,"")</f>
        <v/>
      </c>
      <c r="F5" s="4" t="str">
        <f t="shared" ref="F5:F27" si="1">IF($E5&lt;&gt;"",INT($E5),"")</f>
        <v/>
      </c>
      <c r="G5" s="5" t="str">
        <f t="shared" ref="G5:G27" si="2">IF(F5&lt;&gt;"",E5-F5,"")</f>
        <v/>
      </c>
      <c r="H5" s="4" t="str">
        <f t="shared" ref="H5:H27" si="3">IF(G5=MAX($G$4:$G$27),1,"")</f>
        <v/>
      </c>
      <c r="I5" s="5" t="str">
        <f t="shared" ref="I5:I27" si="4">IF($G5&lt;&gt;"",LARGE($G$4:$G$27,J5),"")</f>
        <v/>
      </c>
      <c r="J5" s="4">
        <v>2</v>
      </c>
      <c r="K5" s="4" t="str">
        <f t="shared" ref="K5:K27" si="5">IF(G5&lt;&gt;"",VLOOKUP(G5,$I$4:$J$27,2,FALSE),"")</f>
        <v/>
      </c>
      <c r="L5" s="4" t="str">
        <f t="shared" ref="L5:L27" si="6">IF(K5&lt;=$L$2,1,"")</f>
        <v/>
      </c>
      <c r="M5" s="4" t="str">
        <f t="shared" ref="M5:M27" si="7">IF($L5&lt;&gt;"",$F5+$L5,IF($F5&lt;&gt;"",$F5,""))</f>
        <v/>
      </c>
      <c r="N5" s="2"/>
      <c r="O5" s="8" t="str">
        <f>IF(AND($B5&lt;&gt;"",$C5="oui"),($B5*valeurs!$Z$9)/$D$29,"")</f>
        <v/>
      </c>
      <c r="P5" s="8" t="str">
        <f>IF(AND($B5&lt;&gt;"",$C5&lt;&gt;"oui"),($B5*valeurs!$AC$9)/($B$29-$D$29),"")</f>
        <v/>
      </c>
      <c r="Q5" s="8" t="str">
        <f t="shared" ref="Q5:Q27" si="8">IF($O5&lt;&gt;"",$O5,IF($P5&lt;&gt;"",$P5,""))</f>
        <v/>
      </c>
      <c r="R5" s="7" t="str">
        <f t="shared" ref="R5:R27" si="9">IF($Q5&lt;&gt;"",INT($Q5),"")</f>
        <v/>
      </c>
      <c r="S5" s="7" t="str">
        <f t="shared" ref="S5:S27" si="10">IF(O5&lt;&gt;"","M",IF($P5&lt;&gt;"","O",""))</f>
        <v/>
      </c>
      <c r="T5" s="8" t="str">
        <f t="shared" ref="T5:T27" si="11">IF($Q5&lt;&gt;"",$Q5-$R5,"")</f>
        <v/>
      </c>
      <c r="U5" s="8" t="str">
        <f t="shared" ref="U5:U27" si="12">IF($O5&lt;&gt;"",$Q5-$R5,"")</f>
        <v/>
      </c>
      <c r="V5" s="8" t="str">
        <f t="shared" ref="V5:V27" si="13">IF($P5&lt;&gt;"",$Q5-$R5,"")</f>
        <v/>
      </c>
      <c r="W5" s="8" t="e">
        <f t="shared" ref="W5:W27" si="14">LARGE($U$4:$U$27,X5)</f>
        <v>#NUM!</v>
      </c>
      <c r="X5" s="7">
        <v>2</v>
      </c>
      <c r="Y5" s="7" t="str">
        <f t="shared" ref="Y5:Y27" si="15">IF($U5&lt;&gt;"",VLOOKUP($U5,$W$4:$X$27,2,FALSE),"")</f>
        <v/>
      </c>
      <c r="Z5" s="8" t="e">
        <f t="shared" ref="Z5:Z27" si="16">LARGE($V$4:$V$27,$AA5)</f>
        <v>#NUM!</v>
      </c>
      <c r="AA5" s="7">
        <v>2</v>
      </c>
      <c r="AB5" s="7" t="str">
        <f>IF($V5&lt;&gt;"",VLOOKUP($V5,$Z$4:$AA$27,2,FALSE),"")</f>
        <v/>
      </c>
      <c r="AC5" s="7" t="str">
        <f>IF($O$29&lt;=valeurs!$Z$9,IF($Y5=1,1,""),"")</f>
        <v/>
      </c>
      <c r="AD5" s="7" t="str">
        <f t="shared" ref="AD5:AD27" si="17">IF($AC$29&gt;0,IF($AB5=1,1,""),"")</f>
        <v/>
      </c>
      <c r="AE5" s="7" t="str">
        <f t="shared" ref="AE5:AE27" si="18">IF(AC5&lt;&gt;"",AC5,IF(AD5&lt;&gt;"",AD5,""))</f>
        <v/>
      </c>
      <c r="AF5" s="7" t="str">
        <f t="shared" ref="AF5:AF27" si="19">IF($AE5&lt;&gt;"",$AE5+$R5,IF($R5&lt;&gt;"",$R5,""))</f>
        <v/>
      </c>
      <c r="AG5" s="2">
        <f t="shared" ref="AG5:AG27" si="20">IF($S5="M",$M5,0)</f>
        <v>0</v>
      </c>
      <c r="AH5" s="2">
        <f t="shared" ref="AH5:AH27" si="21">IF($S5="O",$M5,0)</f>
        <v>0</v>
      </c>
      <c r="AI5" s="14"/>
    </row>
    <row r="6" spans="1:35" x14ac:dyDescent="0.3">
      <c r="A6" s="2">
        <f>valeurs!A16</f>
        <v>0</v>
      </c>
      <c r="B6" s="2" t="str">
        <f>IF(valeurs!L16&lt;&gt;"",valeurs!L16,"")</f>
        <v/>
      </c>
      <c r="C6" s="2" t="str">
        <f>IF(valeurs!N16&lt;&gt;"",valeurs!N16,"")</f>
        <v/>
      </c>
      <c r="D6" s="2" t="str">
        <f t="shared" si="0"/>
        <v/>
      </c>
      <c r="E6" s="5" t="str">
        <f>IF($B6&lt;&gt;"",($B6*valeurs!$Q$8)/valeurs!$H$9,"")</f>
        <v/>
      </c>
      <c r="F6" s="4" t="str">
        <f t="shared" si="1"/>
        <v/>
      </c>
      <c r="G6" s="5" t="str">
        <f t="shared" si="2"/>
        <v/>
      </c>
      <c r="H6" s="4" t="str">
        <f t="shared" si="3"/>
        <v/>
      </c>
      <c r="I6" s="5" t="str">
        <f t="shared" si="4"/>
        <v/>
      </c>
      <c r="J6" s="4">
        <v>3</v>
      </c>
      <c r="K6" s="4" t="str">
        <f t="shared" si="5"/>
        <v/>
      </c>
      <c r="L6" s="4" t="str">
        <f t="shared" si="6"/>
        <v/>
      </c>
      <c r="M6" s="4" t="str">
        <f t="shared" si="7"/>
        <v/>
      </c>
      <c r="N6" s="2"/>
      <c r="O6" s="8" t="str">
        <f>IF(AND($B6&lt;&gt;"",$C6="oui"),($B6*valeurs!$Z$9)/$D$29,"")</f>
        <v/>
      </c>
      <c r="P6" s="8" t="str">
        <f>IF(AND($B6&lt;&gt;"",$C6&lt;&gt;"oui"),($B6*valeurs!$AC$9)/($B$29-$D$29),"")</f>
        <v/>
      </c>
      <c r="Q6" s="8" t="str">
        <f t="shared" si="8"/>
        <v/>
      </c>
      <c r="R6" s="7" t="str">
        <f t="shared" si="9"/>
        <v/>
      </c>
      <c r="S6" s="7" t="str">
        <f t="shared" si="10"/>
        <v/>
      </c>
      <c r="T6" s="8" t="str">
        <f t="shared" si="11"/>
        <v/>
      </c>
      <c r="U6" s="8" t="str">
        <f t="shared" si="12"/>
        <v/>
      </c>
      <c r="V6" s="8" t="str">
        <f t="shared" si="13"/>
        <v/>
      </c>
      <c r="W6" s="8" t="e">
        <f t="shared" si="14"/>
        <v>#NUM!</v>
      </c>
      <c r="X6" s="7">
        <v>3</v>
      </c>
      <c r="Y6" s="7" t="str">
        <f t="shared" si="15"/>
        <v/>
      </c>
      <c r="Z6" s="8" t="e">
        <f t="shared" si="16"/>
        <v>#NUM!</v>
      </c>
      <c r="AA6" s="7">
        <v>3</v>
      </c>
      <c r="AB6" s="7" t="str">
        <f t="shared" ref="AB6:AB27" si="22">IF($V6&lt;&gt;"",VLOOKUP($V6,$Z$4:$AA$27,2,FALSE),"")</f>
        <v/>
      </c>
      <c r="AC6" s="7" t="str">
        <f>IF($O$29&lt;=valeurs!$Z$9,IF($Y6=1,1,""),"")</f>
        <v/>
      </c>
      <c r="AD6" s="7" t="str">
        <f t="shared" si="17"/>
        <v/>
      </c>
      <c r="AE6" s="7" t="str">
        <f t="shared" si="18"/>
        <v/>
      </c>
      <c r="AF6" s="7" t="str">
        <f t="shared" si="19"/>
        <v/>
      </c>
      <c r="AG6" s="2">
        <f t="shared" si="20"/>
        <v>0</v>
      </c>
      <c r="AH6" s="2">
        <f t="shared" si="21"/>
        <v>0</v>
      </c>
      <c r="AI6" s="14"/>
    </row>
    <row r="7" spans="1:35" x14ac:dyDescent="0.3">
      <c r="A7" s="2">
        <f>valeurs!A17</f>
        <v>0</v>
      </c>
      <c r="B7" s="2" t="str">
        <f>IF(valeurs!L17&lt;&gt;"",valeurs!L17,"")</f>
        <v/>
      </c>
      <c r="C7" s="2" t="str">
        <f>IF(valeurs!N17&lt;&gt;"",valeurs!N17,"")</f>
        <v/>
      </c>
      <c r="D7" s="2" t="str">
        <f t="shared" si="0"/>
        <v/>
      </c>
      <c r="E7" s="5" t="str">
        <f>IF($B7&lt;&gt;"",($B7*valeurs!$Q$8)/valeurs!$H$9,"")</f>
        <v/>
      </c>
      <c r="F7" s="4" t="str">
        <f t="shared" si="1"/>
        <v/>
      </c>
      <c r="G7" s="5" t="str">
        <f t="shared" si="2"/>
        <v/>
      </c>
      <c r="H7" s="4" t="str">
        <f t="shared" ref="H7" si="23">IF(G7=MAX($G$4:$G$27),1,"")</f>
        <v/>
      </c>
      <c r="I7" s="5" t="str">
        <f t="shared" si="4"/>
        <v/>
      </c>
      <c r="J7" s="4">
        <v>4</v>
      </c>
      <c r="K7" s="4" t="str">
        <f t="shared" si="5"/>
        <v/>
      </c>
      <c r="L7" s="4" t="str">
        <f t="shared" si="6"/>
        <v/>
      </c>
      <c r="M7" s="4" t="str">
        <f t="shared" si="7"/>
        <v/>
      </c>
      <c r="N7" s="2"/>
      <c r="O7" s="8" t="str">
        <f>IF(AND($B7&lt;&gt;"",$C7="oui"),($B7*valeurs!$Z$9)/$D$29,"")</f>
        <v/>
      </c>
      <c r="P7" s="8" t="str">
        <f>IF(AND($B7&lt;&gt;"",$C7&lt;&gt;"oui"),($B7*valeurs!$AC$9)/($B$29-$D$29),"")</f>
        <v/>
      </c>
      <c r="Q7" s="8" t="str">
        <f t="shared" si="8"/>
        <v/>
      </c>
      <c r="R7" s="7" t="str">
        <f t="shared" si="9"/>
        <v/>
      </c>
      <c r="S7" s="7" t="str">
        <f t="shared" si="10"/>
        <v/>
      </c>
      <c r="T7" s="8" t="str">
        <f t="shared" si="11"/>
        <v/>
      </c>
      <c r="U7" s="8" t="str">
        <f t="shared" si="12"/>
        <v/>
      </c>
      <c r="V7" s="8" t="str">
        <f t="shared" si="13"/>
        <v/>
      </c>
      <c r="W7" s="8" t="e">
        <f t="shared" si="14"/>
        <v>#NUM!</v>
      </c>
      <c r="X7" s="7">
        <v>4</v>
      </c>
      <c r="Y7" s="7" t="str">
        <f t="shared" si="15"/>
        <v/>
      </c>
      <c r="Z7" s="8" t="e">
        <f t="shared" si="16"/>
        <v>#NUM!</v>
      </c>
      <c r="AA7" s="7">
        <v>4</v>
      </c>
      <c r="AB7" s="7" t="str">
        <f t="shared" si="22"/>
        <v/>
      </c>
      <c r="AC7" s="7" t="str">
        <f>IF($O$29&lt;=valeurs!$Z$9,IF($Y7=1,1,""),"")</f>
        <v/>
      </c>
      <c r="AD7" s="7" t="str">
        <f t="shared" si="17"/>
        <v/>
      </c>
      <c r="AE7" s="7" t="str">
        <f t="shared" si="18"/>
        <v/>
      </c>
      <c r="AF7" s="7" t="str">
        <f t="shared" si="19"/>
        <v/>
      </c>
      <c r="AG7" s="2">
        <f t="shared" si="20"/>
        <v>0</v>
      </c>
      <c r="AH7" s="2">
        <f t="shared" si="21"/>
        <v>0</v>
      </c>
      <c r="AI7" s="14"/>
    </row>
    <row r="8" spans="1:35" x14ac:dyDescent="0.3">
      <c r="A8" s="2">
        <f>valeurs!A18</f>
        <v>0</v>
      </c>
      <c r="B8" s="2" t="str">
        <f>IF(valeurs!L18&lt;&gt;"",valeurs!L18,"")</f>
        <v/>
      </c>
      <c r="C8" s="2" t="str">
        <f>IF(valeurs!N18&lt;&gt;"",valeurs!N18,"")</f>
        <v/>
      </c>
      <c r="D8" s="2" t="str">
        <f t="shared" si="0"/>
        <v/>
      </c>
      <c r="E8" s="5" t="str">
        <f>IF($B8&lt;&gt;"",($B8*valeurs!$Q$8)/valeurs!$H$9,"")</f>
        <v/>
      </c>
      <c r="F8" s="4" t="str">
        <f t="shared" si="1"/>
        <v/>
      </c>
      <c r="G8" s="5" t="str">
        <f t="shared" si="2"/>
        <v/>
      </c>
      <c r="H8" s="4" t="str">
        <f t="shared" ref="H8" si="24">IF(G8=MAX($G$4:$G$27),1,"")</f>
        <v/>
      </c>
      <c r="I8" s="5" t="str">
        <f t="shared" si="4"/>
        <v/>
      </c>
      <c r="J8" s="4">
        <v>5</v>
      </c>
      <c r="K8" s="4" t="str">
        <f t="shared" si="5"/>
        <v/>
      </c>
      <c r="L8" s="4" t="str">
        <f t="shared" si="6"/>
        <v/>
      </c>
      <c r="M8" s="4" t="str">
        <f t="shared" si="7"/>
        <v/>
      </c>
      <c r="N8" s="2"/>
      <c r="O8" s="8" t="str">
        <f>IF(AND($B8&lt;&gt;"",$C8="oui"),($B8*valeurs!$Z$9)/$D$29,"")</f>
        <v/>
      </c>
      <c r="P8" s="8" t="str">
        <f>IF(AND($B8&lt;&gt;"",$C8&lt;&gt;"oui"),($B8*valeurs!$AC$9)/($B$29-$D$29),"")</f>
        <v/>
      </c>
      <c r="Q8" s="8" t="str">
        <f t="shared" si="8"/>
        <v/>
      </c>
      <c r="R8" s="7" t="str">
        <f t="shared" si="9"/>
        <v/>
      </c>
      <c r="S8" s="7" t="str">
        <f t="shared" si="10"/>
        <v/>
      </c>
      <c r="T8" s="8" t="str">
        <f t="shared" si="11"/>
        <v/>
      </c>
      <c r="U8" s="8" t="str">
        <f t="shared" si="12"/>
        <v/>
      </c>
      <c r="V8" s="8" t="str">
        <f t="shared" si="13"/>
        <v/>
      </c>
      <c r="W8" s="8" t="e">
        <f t="shared" si="14"/>
        <v>#NUM!</v>
      </c>
      <c r="X8" s="7">
        <v>5</v>
      </c>
      <c r="Y8" s="7" t="str">
        <f t="shared" si="15"/>
        <v/>
      </c>
      <c r="Z8" s="8" t="e">
        <f t="shared" si="16"/>
        <v>#NUM!</v>
      </c>
      <c r="AA8" s="7">
        <v>5</v>
      </c>
      <c r="AB8" s="7" t="str">
        <f t="shared" si="22"/>
        <v/>
      </c>
      <c r="AC8" s="7" t="str">
        <f>IF($O$29&lt;=valeurs!$Z$9,IF($Y8=1,1,""),"")</f>
        <v/>
      </c>
      <c r="AD8" s="7" t="str">
        <f t="shared" si="17"/>
        <v/>
      </c>
      <c r="AE8" s="7" t="str">
        <f t="shared" si="18"/>
        <v/>
      </c>
      <c r="AF8" s="7" t="str">
        <f t="shared" si="19"/>
        <v/>
      </c>
      <c r="AG8" s="2">
        <f t="shared" si="20"/>
        <v>0</v>
      </c>
      <c r="AH8" s="2">
        <f t="shared" si="21"/>
        <v>0</v>
      </c>
      <c r="AI8" s="14"/>
    </row>
    <row r="9" spans="1:35" x14ac:dyDescent="0.3">
      <c r="A9" s="2">
        <f>valeurs!A19</f>
        <v>0</v>
      </c>
      <c r="B9" s="2" t="str">
        <f>IF(valeurs!L19&lt;&gt;"",valeurs!L19,"")</f>
        <v/>
      </c>
      <c r="C9" s="2" t="str">
        <f>IF(valeurs!N19&lt;&gt;"",valeurs!N19,"")</f>
        <v/>
      </c>
      <c r="D9" s="2" t="str">
        <f t="shared" si="0"/>
        <v/>
      </c>
      <c r="E9" s="5" t="str">
        <f>IF($B9&lt;&gt;"",($B9*valeurs!$Q$8)/valeurs!$H$9,"")</f>
        <v/>
      </c>
      <c r="F9" s="4" t="str">
        <f t="shared" si="1"/>
        <v/>
      </c>
      <c r="G9" s="5" t="str">
        <f t="shared" si="2"/>
        <v/>
      </c>
      <c r="H9" s="4" t="str">
        <f t="shared" ref="H9" si="25">IF(G9=MAX($G$4:$G$27),1,"")</f>
        <v/>
      </c>
      <c r="I9" s="5" t="str">
        <f t="shared" si="4"/>
        <v/>
      </c>
      <c r="J9" s="4">
        <v>6</v>
      </c>
      <c r="K9" s="4" t="str">
        <f t="shared" si="5"/>
        <v/>
      </c>
      <c r="L9" s="4" t="str">
        <f t="shared" si="6"/>
        <v/>
      </c>
      <c r="M9" s="4" t="str">
        <f t="shared" si="7"/>
        <v/>
      </c>
      <c r="N9" s="2"/>
      <c r="O9" s="8" t="str">
        <f>IF(AND($B9&lt;&gt;"",$C9="oui"),($B9*valeurs!$Z$9)/$D$29,"")</f>
        <v/>
      </c>
      <c r="P9" s="8" t="str">
        <f>IF(AND($B9&lt;&gt;"",$C9&lt;&gt;"oui"),($B9*valeurs!$AC$9)/($B$29-$D$29),"")</f>
        <v/>
      </c>
      <c r="Q9" s="8" t="str">
        <f t="shared" si="8"/>
        <v/>
      </c>
      <c r="R9" s="7" t="str">
        <f t="shared" si="9"/>
        <v/>
      </c>
      <c r="S9" s="7" t="str">
        <f t="shared" si="10"/>
        <v/>
      </c>
      <c r="T9" s="8" t="str">
        <f t="shared" si="11"/>
        <v/>
      </c>
      <c r="U9" s="8" t="str">
        <f t="shared" si="12"/>
        <v/>
      </c>
      <c r="V9" s="8" t="str">
        <f t="shared" si="13"/>
        <v/>
      </c>
      <c r="W9" s="8" t="e">
        <f t="shared" si="14"/>
        <v>#NUM!</v>
      </c>
      <c r="X9" s="7">
        <v>6</v>
      </c>
      <c r="Y9" s="7" t="str">
        <f t="shared" si="15"/>
        <v/>
      </c>
      <c r="Z9" s="8" t="e">
        <f t="shared" si="16"/>
        <v>#NUM!</v>
      </c>
      <c r="AA9" s="7">
        <v>6</v>
      </c>
      <c r="AB9" s="7" t="str">
        <f t="shared" si="22"/>
        <v/>
      </c>
      <c r="AC9" s="7" t="str">
        <f>IF($O$29&lt;=valeurs!$Z$9,IF($Y9=1,1,""),"")</f>
        <v/>
      </c>
      <c r="AD9" s="7" t="str">
        <f t="shared" si="17"/>
        <v/>
      </c>
      <c r="AE9" s="7" t="str">
        <f t="shared" si="18"/>
        <v/>
      </c>
      <c r="AF9" s="7" t="str">
        <f t="shared" si="19"/>
        <v/>
      </c>
      <c r="AG9" s="2">
        <f t="shared" si="20"/>
        <v>0</v>
      </c>
      <c r="AH9" s="2">
        <f t="shared" si="21"/>
        <v>0</v>
      </c>
      <c r="AI9" s="14"/>
    </row>
    <row r="10" spans="1:35" x14ac:dyDescent="0.3">
      <c r="A10" s="2">
        <f>valeurs!A20</f>
        <v>0</v>
      </c>
      <c r="B10" s="2" t="str">
        <f>IF(valeurs!L20&lt;&gt;"",valeurs!L20,"")</f>
        <v/>
      </c>
      <c r="C10" s="2" t="str">
        <f>IF(valeurs!N20&lt;&gt;"",valeurs!N20,"")</f>
        <v/>
      </c>
      <c r="D10" s="2" t="str">
        <f t="shared" si="0"/>
        <v/>
      </c>
      <c r="E10" s="5" t="str">
        <f>IF($B10&lt;&gt;"",($B10*valeurs!$Q$8)/valeurs!$H$9,"")</f>
        <v/>
      </c>
      <c r="F10" s="4" t="str">
        <f t="shared" si="1"/>
        <v/>
      </c>
      <c r="G10" s="5" t="str">
        <f t="shared" si="2"/>
        <v/>
      </c>
      <c r="H10" s="4" t="str">
        <f t="shared" ref="H10" si="26">IF(G10=MAX($G$4:$G$27),1,"")</f>
        <v/>
      </c>
      <c r="I10" s="5" t="str">
        <f t="shared" si="4"/>
        <v/>
      </c>
      <c r="J10" s="4">
        <v>7</v>
      </c>
      <c r="K10" s="4" t="str">
        <f t="shared" si="5"/>
        <v/>
      </c>
      <c r="L10" s="4" t="str">
        <f t="shared" si="6"/>
        <v/>
      </c>
      <c r="M10" s="4" t="str">
        <f t="shared" si="7"/>
        <v/>
      </c>
      <c r="N10" s="2"/>
      <c r="O10" s="8" t="str">
        <f>IF(AND($B10&lt;&gt;"",$C10="oui"),($B10*valeurs!$Z$9)/$D$29,"")</f>
        <v/>
      </c>
      <c r="P10" s="8" t="str">
        <f>IF(AND($B10&lt;&gt;"",$C10&lt;&gt;"oui"),($B10*valeurs!$AC$9)/($B$29-$D$29),"")</f>
        <v/>
      </c>
      <c r="Q10" s="8" t="str">
        <f t="shared" si="8"/>
        <v/>
      </c>
      <c r="R10" s="7" t="str">
        <f t="shared" si="9"/>
        <v/>
      </c>
      <c r="S10" s="7" t="str">
        <f t="shared" si="10"/>
        <v/>
      </c>
      <c r="T10" s="8" t="str">
        <f t="shared" si="11"/>
        <v/>
      </c>
      <c r="U10" s="8" t="str">
        <f t="shared" si="12"/>
        <v/>
      </c>
      <c r="V10" s="8" t="str">
        <f t="shared" si="13"/>
        <v/>
      </c>
      <c r="W10" s="8" t="e">
        <f t="shared" si="14"/>
        <v>#NUM!</v>
      </c>
      <c r="X10" s="7">
        <v>7</v>
      </c>
      <c r="Y10" s="7" t="str">
        <f t="shared" si="15"/>
        <v/>
      </c>
      <c r="Z10" s="8" t="e">
        <f t="shared" si="16"/>
        <v>#NUM!</v>
      </c>
      <c r="AA10" s="7">
        <v>7</v>
      </c>
      <c r="AB10" s="7" t="str">
        <f t="shared" si="22"/>
        <v/>
      </c>
      <c r="AC10" s="7" t="str">
        <f>IF($O$29&lt;=valeurs!$Z$9,IF($Y10=1,1,""),"")</f>
        <v/>
      </c>
      <c r="AD10" s="7" t="str">
        <f t="shared" si="17"/>
        <v/>
      </c>
      <c r="AE10" s="7" t="str">
        <f t="shared" si="18"/>
        <v/>
      </c>
      <c r="AF10" s="7" t="str">
        <f t="shared" si="19"/>
        <v/>
      </c>
      <c r="AG10" s="2">
        <f t="shared" si="20"/>
        <v>0</v>
      </c>
      <c r="AH10" s="2">
        <f t="shared" si="21"/>
        <v>0</v>
      </c>
      <c r="AI10" s="14"/>
    </row>
    <row r="11" spans="1:35" x14ac:dyDescent="0.3">
      <c r="A11" s="2">
        <f>valeurs!A21</f>
        <v>0</v>
      </c>
      <c r="B11" s="2" t="str">
        <f>IF(valeurs!L21&lt;&gt;"",valeurs!L21,"")</f>
        <v/>
      </c>
      <c r="C11" s="2" t="str">
        <f>IF(valeurs!N21&lt;&gt;"",valeurs!N21,"")</f>
        <v/>
      </c>
      <c r="D11" s="2" t="str">
        <f t="shared" si="0"/>
        <v/>
      </c>
      <c r="E11" s="5" t="str">
        <f>IF($B11&lt;&gt;"",($B11*valeurs!$Q$8)/valeurs!$H$9,"")</f>
        <v/>
      </c>
      <c r="F11" s="4" t="str">
        <f t="shared" si="1"/>
        <v/>
      </c>
      <c r="G11" s="5" t="str">
        <f t="shared" si="2"/>
        <v/>
      </c>
      <c r="H11" s="4" t="str">
        <f t="shared" ref="H11" si="27">IF(G11=MAX($G$4:$G$27),1,"")</f>
        <v/>
      </c>
      <c r="I11" s="5" t="str">
        <f t="shared" si="4"/>
        <v/>
      </c>
      <c r="J11" s="4">
        <v>8</v>
      </c>
      <c r="K11" s="4" t="str">
        <f t="shared" si="5"/>
        <v/>
      </c>
      <c r="L11" s="4" t="str">
        <f t="shared" si="6"/>
        <v/>
      </c>
      <c r="M11" s="4" t="str">
        <f t="shared" si="7"/>
        <v/>
      </c>
      <c r="N11" s="2"/>
      <c r="O11" s="8" t="str">
        <f>IF(AND($B11&lt;&gt;"",$C11="oui"),($B11*valeurs!$Z$9)/$D$29,"")</f>
        <v/>
      </c>
      <c r="P11" s="8" t="str">
        <f>IF(AND($B11&lt;&gt;"",$C11&lt;&gt;"oui"),($B11*valeurs!$AC$9)/($B$29-$D$29),"")</f>
        <v/>
      </c>
      <c r="Q11" s="8" t="str">
        <f t="shared" si="8"/>
        <v/>
      </c>
      <c r="R11" s="7" t="str">
        <f t="shared" si="9"/>
        <v/>
      </c>
      <c r="S11" s="7" t="str">
        <f t="shared" si="10"/>
        <v/>
      </c>
      <c r="T11" s="8" t="str">
        <f t="shared" si="11"/>
        <v/>
      </c>
      <c r="U11" s="8" t="str">
        <f t="shared" si="12"/>
        <v/>
      </c>
      <c r="V11" s="8" t="str">
        <f t="shared" si="13"/>
        <v/>
      </c>
      <c r="W11" s="8" t="e">
        <f t="shared" si="14"/>
        <v>#NUM!</v>
      </c>
      <c r="X11" s="7">
        <v>8</v>
      </c>
      <c r="Y11" s="7" t="str">
        <f t="shared" si="15"/>
        <v/>
      </c>
      <c r="Z11" s="8" t="e">
        <f t="shared" si="16"/>
        <v>#NUM!</v>
      </c>
      <c r="AA11" s="7">
        <v>8</v>
      </c>
      <c r="AB11" s="7" t="str">
        <f t="shared" si="22"/>
        <v/>
      </c>
      <c r="AC11" s="7" t="str">
        <f>IF($O$29&lt;=valeurs!$Z$9,IF($Y11=1,1,""),"")</f>
        <v/>
      </c>
      <c r="AD11" s="7" t="str">
        <f t="shared" si="17"/>
        <v/>
      </c>
      <c r="AE11" s="7" t="str">
        <f t="shared" si="18"/>
        <v/>
      </c>
      <c r="AF11" s="7" t="str">
        <f t="shared" si="19"/>
        <v/>
      </c>
      <c r="AG11" s="2">
        <f t="shared" si="20"/>
        <v>0</v>
      </c>
      <c r="AH11" s="2">
        <f t="shared" si="21"/>
        <v>0</v>
      </c>
      <c r="AI11" s="14"/>
    </row>
    <row r="12" spans="1:35" x14ac:dyDescent="0.3">
      <c r="A12" s="2">
        <f>valeurs!A22</f>
        <v>0</v>
      </c>
      <c r="B12" s="2" t="str">
        <f>IF(valeurs!L22&lt;&gt;"",valeurs!L22,"")</f>
        <v/>
      </c>
      <c r="C12" s="2" t="str">
        <f>IF(valeurs!N22&lt;&gt;"",valeurs!N22,"")</f>
        <v/>
      </c>
      <c r="D12" s="2" t="str">
        <f t="shared" si="0"/>
        <v/>
      </c>
      <c r="E12" s="5" t="str">
        <f>IF($B12&lt;&gt;"",($B12*valeurs!$Q$8)/valeurs!$H$9,"")</f>
        <v/>
      </c>
      <c r="F12" s="4" t="str">
        <f t="shared" si="1"/>
        <v/>
      </c>
      <c r="G12" s="5" t="str">
        <f t="shared" si="2"/>
        <v/>
      </c>
      <c r="H12" s="4" t="str">
        <f t="shared" si="3"/>
        <v/>
      </c>
      <c r="I12" s="5" t="str">
        <f t="shared" si="4"/>
        <v/>
      </c>
      <c r="J12" s="4">
        <v>9</v>
      </c>
      <c r="K12" s="4" t="str">
        <f t="shared" si="5"/>
        <v/>
      </c>
      <c r="L12" s="4" t="str">
        <f t="shared" si="6"/>
        <v/>
      </c>
      <c r="M12" s="4" t="str">
        <f t="shared" si="7"/>
        <v/>
      </c>
      <c r="N12" s="2"/>
      <c r="O12" s="8" t="str">
        <f>IF(AND($B12&lt;&gt;"",$C12="oui"),($B12*valeurs!$Z$9)/$D$29,"")</f>
        <v/>
      </c>
      <c r="P12" s="8" t="str">
        <f>IF(AND($B12&lt;&gt;"",$C12&lt;&gt;"oui"),($B12*valeurs!$AC$9)/($B$29-$D$29),"")</f>
        <v/>
      </c>
      <c r="Q12" s="8" t="str">
        <f t="shared" si="8"/>
        <v/>
      </c>
      <c r="R12" s="7" t="str">
        <f t="shared" si="9"/>
        <v/>
      </c>
      <c r="S12" s="7" t="str">
        <f t="shared" si="10"/>
        <v/>
      </c>
      <c r="T12" s="8" t="str">
        <f t="shared" si="11"/>
        <v/>
      </c>
      <c r="U12" s="8" t="str">
        <f t="shared" si="12"/>
        <v/>
      </c>
      <c r="V12" s="8" t="str">
        <f t="shared" si="13"/>
        <v/>
      </c>
      <c r="W12" s="8" t="e">
        <f t="shared" si="14"/>
        <v>#NUM!</v>
      </c>
      <c r="X12" s="7">
        <v>9</v>
      </c>
      <c r="Y12" s="7" t="str">
        <f t="shared" si="15"/>
        <v/>
      </c>
      <c r="Z12" s="8" t="e">
        <f t="shared" si="16"/>
        <v>#NUM!</v>
      </c>
      <c r="AA12" s="7">
        <v>9</v>
      </c>
      <c r="AB12" s="7" t="str">
        <f t="shared" si="22"/>
        <v/>
      </c>
      <c r="AC12" s="7" t="str">
        <f>IF($O$29&lt;=valeurs!$Z$9,IF($Y12=1,1,""),"")</f>
        <v/>
      </c>
      <c r="AD12" s="7" t="str">
        <f t="shared" si="17"/>
        <v/>
      </c>
      <c r="AE12" s="7" t="str">
        <f t="shared" si="18"/>
        <v/>
      </c>
      <c r="AF12" s="7" t="str">
        <f t="shared" si="19"/>
        <v/>
      </c>
      <c r="AG12" s="2">
        <f t="shared" si="20"/>
        <v>0</v>
      </c>
      <c r="AH12" s="2">
        <f t="shared" si="21"/>
        <v>0</v>
      </c>
      <c r="AI12" s="14"/>
    </row>
    <row r="13" spans="1:35" x14ac:dyDescent="0.3">
      <c r="A13" s="2">
        <f>valeurs!A23</f>
        <v>0</v>
      </c>
      <c r="B13" s="2" t="str">
        <f>IF(valeurs!L23&lt;&gt;"",valeurs!L23,"")</f>
        <v/>
      </c>
      <c r="C13" s="2" t="str">
        <f>IF(valeurs!N23&lt;&gt;"",valeurs!N23,"")</f>
        <v/>
      </c>
      <c r="D13" s="2" t="str">
        <f t="shared" si="0"/>
        <v/>
      </c>
      <c r="E13" s="5" t="str">
        <f>IF($B13&lt;&gt;"",($B13*valeurs!$Q$8)/valeurs!$H$9,"")</f>
        <v/>
      </c>
      <c r="F13" s="4" t="str">
        <f t="shared" si="1"/>
        <v/>
      </c>
      <c r="G13" s="5" t="str">
        <f t="shared" si="2"/>
        <v/>
      </c>
      <c r="H13" s="4" t="str">
        <f t="shared" si="3"/>
        <v/>
      </c>
      <c r="I13" s="5" t="str">
        <f t="shared" si="4"/>
        <v/>
      </c>
      <c r="J13" s="4">
        <v>10</v>
      </c>
      <c r="K13" s="4" t="str">
        <f t="shared" si="5"/>
        <v/>
      </c>
      <c r="L13" s="4" t="str">
        <f t="shared" si="6"/>
        <v/>
      </c>
      <c r="M13" s="4" t="str">
        <f t="shared" si="7"/>
        <v/>
      </c>
      <c r="N13" s="2"/>
      <c r="O13" s="8" t="str">
        <f>IF(AND($B13&lt;&gt;"",$C13="oui"),($B13*valeurs!$Z$9)/$D$29,"")</f>
        <v/>
      </c>
      <c r="P13" s="8" t="str">
        <f>IF(AND($B13&lt;&gt;"",$C13&lt;&gt;"oui"),($B13*valeurs!$AC$9)/($B$29-$D$29),"")</f>
        <v/>
      </c>
      <c r="Q13" s="8" t="str">
        <f t="shared" si="8"/>
        <v/>
      </c>
      <c r="R13" s="7" t="str">
        <f t="shared" si="9"/>
        <v/>
      </c>
      <c r="S13" s="7" t="str">
        <f t="shared" si="10"/>
        <v/>
      </c>
      <c r="T13" s="8" t="str">
        <f t="shared" si="11"/>
        <v/>
      </c>
      <c r="U13" s="8" t="str">
        <f t="shared" si="12"/>
        <v/>
      </c>
      <c r="V13" s="8" t="str">
        <f t="shared" si="13"/>
        <v/>
      </c>
      <c r="W13" s="8" t="e">
        <f t="shared" si="14"/>
        <v>#NUM!</v>
      </c>
      <c r="X13" s="7">
        <v>10</v>
      </c>
      <c r="Y13" s="7" t="str">
        <f t="shared" si="15"/>
        <v/>
      </c>
      <c r="Z13" s="8" t="e">
        <f t="shared" si="16"/>
        <v>#NUM!</v>
      </c>
      <c r="AA13" s="7">
        <v>10</v>
      </c>
      <c r="AB13" s="7" t="str">
        <f t="shared" si="22"/>
        <v/>
      </c>
      <c r="AC13" s="7" t="str">
        <f>IF($O$29&lt;=valeurs!$Z$9,IF($Y13=1,1,""),"")</f>
        <v/>
      </c>
      <c r="AD13" s="7" t="str">
        <f t="shared" si="17"/>
        <v/>
      </c>
      <c r="AE13" s="7" t="str">
        <f t="shared" si="18"/>
        <v/>
      </c>
      <c r="AF13" s="7" t="str">
        <f t="shared" si="19"/>
        <v/>
      </c>
      <c r="AG13" s="2">
        <f t="shared" si="20"/>
        <v>0</v>
      </c>
      <c r="AH13" s="2">
        <f t="shared" si="21"/>
        <v>0</v>
      </c>
      <c r="AI13" s="14"/>
    </row>
    <row r="14" spans="1:35" x14ac:dyDescent="0.3">
      <c r="A14" s="2">
        <f>valeurs!A24</f>
        <v>0</v>
      </c>
      <c r="B14" s="2" t="str">
        <f>IF(valeurs!L24&lt;&gt;"",valeurs!L24,"")</f>
        <v/>
      </c>
      <c r="C14" s="2" t="str">
        <f>IF(valeurs!N24&lt;&gt;"",valeurs!N24,"")</f>
        <v/>
      </c>
      <c r="D14" s="2" t="str">
        <f t="shared" si="0"/>
        <v/>
      </c>
      <c r="E14" s="5" t="str">
        <f>IF($B14&lt;&gt;"",($B14*valeurs!$Q$8)/valeurs!$H$9,"")</f>
        <v/>
      </c>
      <c r="F14" s="4" t="str">
        <f t="shared" si="1"/>
        <v/>
      </c>
      <c r="G14" s="5" t="str">
        <f t="shared" si="2"/>
        <v/>
      </c>
      <c r="H14" s="4" t="str">
        <f t="shared" si="3"/>
        <v/>
      </c>
      <c r="I14" s="5" t="str">
        <f t="shared" si="4"/>
        <v/>
      </c>
      <c r="J14" s="4">
        <v>11</v>
      </c>
      <c r="K14" s="4" t="str">
        <f t="shared" si="5"/>
        <v/>
      </c>
      <c r="L14" s="4" t="str">
        <f t="shared" si="6"/>
        <v/>
      </c>
      <c r="M14" s="4" t="str">
        <f t="shared" si="7"/>
        <v/>
      </c>
      <c r="N14" s="2"/>
      <c r="O14" s="8" t="str">
        <f>IF(AND($B14&lt;&gt;"",$C14="oui"),($B14*valeurs!$Z$9)/$D$29,"")</f>
        <v/>
      </c>
      <c r="P14" s="8" t="str">
        <f>IF(AND($B14&lt;&gt;"",$C14&lt;&gt;"oui"),($B14*valeurs!$AC$9)/($B$29-$D$29),"")</f>
        <v/>
      </c>
      <c r="Q14" s="8" t="str">
        <f t="shared" si="8"/>
        <v/>
      </c>
      <c r="R14" s="7" t="str">
        <f t="shared" si="9"/>
        <v/>
      </c>
      <c r="S14" s="7" t="str">
        <f t="shared" si="10"/>
        <v/>
      </c>
      <c r="T14" s="8" t="str">
        <f t="shared" si="11"/>
        <v/>
      </c>
      <c r="U14" s="8" t="str">
        <f t="shared" si="12"/>
        <v/>
      </c>
      <c r="V14" s="8" t="str">
        <f t="shared" si="13"/>
        <v/>
      </c>
      <c r="W14" s="8" t="e">
        <f t="shared" si="14"/>
        <v>#NUM!</v>
      </c>
      <c r="X14" s="7">
        <v>11</v>
      </c>
      <c r="Y14" s="7" t="str">
        <f t="shared" si="15"/>
        <v/>
      </c>
      <c r="Z14" s="8" t="e">
        <f t="shared" si="16"/>
        <v>#NUM!</v>
      </c>
      <c r="AA14" s="7">
        <v>11</v>
      </c>
      <c r="AB14" s="7" t="str">
        <f t="shared" si="22"/>
        <v/>
      </c>
      <c r="AC14" s="7" t="str">
        <f>IF($O$29&lt;=valeurs!$Z$9,IF($Y14=1,1,""),"")</f>
        <v/>
      </c>
      <c r="AD14" s="7" t="str">
        <f t="shared" si="17"/>
        <v/>
      </c>
      <c r="AE14" s="7" t="str">
        <f t="shared" si="18"/>
        <v/>
      </c>
      <c r="AF14" s="7" t="str">
        <f t="shared" si="19"/>
        <v/>
      </c>
      <c r="AG14" s="2">
        <f t="shared" si="20"/>
        <v>0</v>
      </c>
      <c r="AH14" s="2">
        <f t="shared" si="21"/>
        <v>0</v>
      </c>
      <c r="AI14" s="14"/>
    </row>
    <row r="15" spans="1:35" x14ac:dyDescent="0.3">
      <c r="A15" s="2">
        <f>valeurs!A25</f>
        <v>0</v>
      </c>
      <c r="B15" s="2" t="str">
        <f>IF(valeurs!L25&lt;&gt;"",valeurs!L25,"")</f>
        <v/>
      </c>
      <c r="C15" s="2" t="str">
        <f>IF(valeurs!N25&lt;&gt;"",valeurs!N25,"")</f>
        <v/>
      </c>
      <c r="D15" s="2" t="str">
        <f t="shared" si="0"/>
        <v/>
      </c>
      <c r="E15" s="5" t="str">
        <f>IF($B15&lt;&gt;"",($B15*valeurs!$Q$8)/valeurs!$H$9,"")</f>
        <v/>
      </c>
      <c r="F15" s="4" t="str">
        <f t="shared" si="1"/>
        <v/>
      </c>
      <c r="G15" s="5" t="str">
        <f t="shared" si="2"/>
        <v/>
      </c>
      <c r="H15" s="4" t="str">
        <f t="shared" si="3"/>
        <v/>
      </c>
      <c r="I15" s="5" t="str">
        <f t="shared" si="4"/>
        <v/>
      </c>
      <c r="J15" s="4">
        <v>12</v>
      </c>
      <c r="K15" s="4" t="str">
        <f t="shared" si="5"/>
        <v/>
      </c>
      <c r="L15" s="4" t="str">
        <f t="shared" si="6"/>
        <v/>
      </c>
      <c r="M15" s="4" t="str">
        <f t="shared" si="7"/>
        <v/>
      </c>
      <c r="N15" s="2"/>
      <c r="O15" s="8" t="str">
        <f>IF(AND($B15&lt;&gt;"",$C15="oui"),($B15*valeurs!$Z$9)/$D$29,"")</f>
        <v/>
      </c>
      <c r="P15" s="8" t="str">
        <f>IF(AND($B15&lt;&gt;"",$C15&lt;&gt;"oui"),($B15*valeurs!$AC$9)/($B$29-$D$29),"")</f>
        <v/>
      </c>
      <c r="Q15" s="8" t="str">
        <f t="shared" si="8"/>
        <v/>
      </c>
      <c r="R15" s="7" t="str">
        <f t="shared" si="9"/>
        <v/>
      </c>
      <c r="S15" s="7" t="str">
        <f t="shared" si="10"/>
        <v/>
      </c>
      <c r="T15" s="8" t="str">
        <f t="shared" si="11"/>
        <v/>
      </c>
      <c r="U15" s="8" t="str">
        <f t="shared" si="12"/>
        <v/>
      </c>
      <c r="V15" s="8" t="str">
        <f t="shared" si="13"/>
        <v/>
      </c>
      <c r="W15" s="8" t="e">
        <f t="shared" si="14"/>
        <v>#NUM!</v>
      </c>
      <c r="X15" s="7">
        <v>12</v>
      </c>
      <c r="Y15" s="7" t="str">
        <f t="shared" si="15"/>
        <v/>
      </c>
      <c r="Z15" s="8" t="e">
        <f t="shared" si="16"/>
        <v>#NUM!</v>
      </c>
      <c r="AA15" s="7">
        <v>12</v>
      </c>
      <c r="AB15" s="7" t="str">
        <f t="shared" si="22"/>
        <v/>
      </c>
      <c r="AC15" s="7" t="str">
        <f>IF($O$29&lt;=valeurs!$Z$9,IF($Y15=1,1,""),"")</f>
        <v/>
      </c>
      <c r="AD15" s="7" t="str">
        <f t="shared" si="17"/>
        <v/>
      </c>
      <c r="AE15" s="7" t="str">
        <f t="shared" si="18"/>
        <v/>
      </c>
      <c r="AF15" s="7" t="str">
        <f t="shared" si="19"/>
        <v/>
      </c>
      <c r="AG15" s="2">
        <f t="shared" si="20"/>
        <v>0</v>
      </c>
      <c r="AH15" s="2">
        <f t="shared" si="21"/>
        <v>0</v>
      </c>
      <c r="AI15" s="14"/>
    </row>
    <row r="16" spans="1:35" x14ac:dyDescent="0.3">
      <c r="A16" s="2">
        <f>valeurs!A26</f>
        <v>0</v>
      </c>
      <c r="B16" s="2" t="str">
        <f>IF(valeurs!L26&lt;&gt;"",valeurs!L26,"")</f>
        <v/>
      </c>
      <c r="C16" s="2" t="str">
        <f>IF(valeurs!N26&lt;&gt;"",valeurs!N26,"")</f>
        <v/>
      </c>
      <c r="D16" s="2" t="str">
        <f t="shared" si="0"/>
        <v/>
      </c>
      <c r="E16" s="5" t="str">
        <f>IF($B16&lt;&gt;"",($B16*valeurs!$Q$8)/valeurs!$H$9,"")</f>
        <v/>
      </c>
      <c r="F16" s="4" t="str">
        <f t="shared" si="1"/>
        <v/>
      </c>
      <c r="G16" s="5" t="str">
        <f t="shared" si="2"/>
        <v/>
      </c>
      <c r="H16" s="4" t="str">
        <f t="shared" si="3"/>
        <v/>
      </c>
      <c r="I16" s="5" t="str">
        <f t="shared" si="4"/>
        <v/>
      </c>
      <c r="J16" s="4">
        <v>13</v>
      </c>
      <c r="K16" s="4" t="str">
        <f t="shared" si="5"/>
        <v/>
      </c>
      <c r="L16" s="4" t="str">
        <f t="shared" si="6"/>
        <v/>
      </c>
      <c r="M16" s="4" t="str">
        <f t="shared" si="7"/>
        <v/>
      </c>
      <c r="N16" s="2"/>
      <c r="O16" s="8" t="str">
        <f>IF(AND($B16&lt;&gt;"",$C16="oui"),($B16*valeurs!$Z$9)/$D$29,"")</f>
        <v/>
      </c>
      <c r="P16" s="8" t="str">
        <f>IF(AND($B16&lt;&gt;"",$C16&lt;&gt;"oui"),($B16*valeurs!$AC$9)/($B$29-$D$29),"")</f>
        <v/>
      </c>
      <c r="Q16" s="8" t="str">
        <f t="shared" si="8"/>
        <v/>
      </c>
      <c r="R16" s="7" t="str">
        <f t="shared" si="9"/>
        <v/>
      </c>
      <c r="S16" s="7" t="str">
        <f t="shared" si="10"/>
        <v/>
      </c>
      <c r="T16" s="8" t="str">
        <f t="shared" si="11"/>
        <v/>
      </c>
      <c r="U16" s="8" t="str">
        <f t="shared" si="12"/>
        <v/>
      </c>
      <c r="V16" s="8" t="str">
        <f t="shared" si="13"/>
        <v/>
      </c>
      <c r="W16" s="8" t="e">
        <f t="shared" si="14"/>
        <v>#NUM!</v>
      </c>
      <c r="X16" s="7">
        <v>13</v>
      </c>
      <c r="Y16" s="7" t="str">
        <f t="shared" si="15"/>
        <v/>
      </c>
      <c r="Z16" s="8" t="e">
        <f t="shared" si="16"/>
        <v>#NUM!</v>
      </c>
      <c r="AA16" s="7">
        <v>13</v>
      </c>
      <c r="AB16" s="7" t="str">
        <f t="shared" si="22"/>
        <v/>
      </c>
      <c r="AC16" s="7" t="str">
        <f>IF($O$29&lt;=valeurs!$Z$9,IF($Y16=1,1,""),"")</f>
        <v/>
      </c>
      <c r="AD16" s="7" t="str">
        <f t="shared" si="17"/>
        <v/>
      </c>
      <c r="AE16" s="7" t="str">
        <f t="shared" si="18"/>
        <v/>
      </c>
      <c r="AF16" s="7" t="str">
        <f t="shared" si="19"/>
        <v/>
      </c>
      <c r="AG16" s="2">
        <f t="shared" si="20"/>
        <v>0</v>
      </c>
      <c r="AH16" s="2">
        <f t="shared" si="21"/>
        <v>0</v>
      </c>
      <c r="AI16" s="14"/>
    </row>
    <row r="17" spans="1:35" x14ac:dyDescent="0.3">
      <c r="A17" s="2">
        <f>valeurs!A27</f>
        <v>0</v>
      </c>
      <c r="B17" s="2" t="str">
        <f>IF(valeurs!L27&lt;&gt;"",valeurs!L27,"")</f>
        <v/>
      </c>
      <c r="C17" s="2" t="str">
        <f>IF(valeurs!N27&lt;&gt;"",valeurs!N27,"")</f>
        <v/>
      </c>
      <c r="D17" s="2" t="str">
        <f t="shared" si="0"/>
        <v/>
      </c>
      <c r="E17" s="5" t="str">
        <f>IF($B17&lt;&gt;"",($B17*valeurs!$Q$8)/valeurs!$H$9,"")</f>
        <v/>
      </c>
      <c r="F17" s="4" t="str">
        <f t="shared" si="1"/>
        <v/>
      </c>
      <c r="G17" s="5" t="str">
        <f t="shared" si="2"/>
        <v/>
      </c>
      <c r="H17" s="4" t="str">
        <f t="shared" si="3"/>
        <v/>
      </c>
      <c r="I17" s="5" t="str">
        <f t="shared" si="4"/>
        <v/>
      </c>
      <c r="J17" s="4">
        <v>14</v>
      </c>
      <c r="K17" s="4" t="str">
        <f t="shared" si="5"/>
        <v/>
      </c>
      <c r="L17" s="4" t="str">
        <f t="shared" si="6"/>
        <v/>
      </c>
      <c r="M17" s="4" t="str">
        <f t="shared" si="7"/>
        <v/>
      </c>
      <c r="N17" s="2"/>
      <c r="O17" s="8" t="str">
        <f>IF(AND($B17&lt;&gt;"",$C17="oui"),($B17*valeurs!$Z$9)/$D$29,"")</f>
        <v/>
      </c>
      <c r="P17" s="8" t="str">
        <f>IF(AND($B17&lt;&gt;"",$C17&lt;&gt;"oui"),($B17*valeurs!$AC$9)/($B$29-$D$29),"")</f>
        <v/>
      </c>
      <c r="Q17" s="8" t="str">
        <f t="shared" si="8"/>
        <v/>
      </c>
      <c r="R17" s="7" t="str">
        <f t="shared" si="9"/>
        <v/>
      </c>
      <c r="S17" s="7" t="str">
        <f t="shared" si="10"/>
        <v/>
      </c>
      <c r="T17" s="8" t="str">
        <f t="shared" si="11"/>
        <v/>
      </c>
      <c r="U17" s="8" t="str">
        <f t="shared" si="12"/>
        <v/>
      </c>
      <c r="V17" s="8" t="str">
        <f t="shared" si="13"/>
        <v/>
      </c>
      <c r="W17" s="8" t="e">
        <f t="shared" si="14"/>
        <v>#NUM!</v>
      </c>
      <c r="X17" s="7">
        <v>14</v>
      </c>
      <c r="Y17" s="7" t="str">
        <f t="shared" si="15"/>
        <v/>
      </c>
      <c r="Z17" s="8" t="e">
        <f t="shared" si="16"/>
        <v>#NUM!</v>
      </c>
      <c r="AA17" s="7">
        <v>14</v>
      </c>
      <c r="AB17" s="7" t="str">
        <f t="shared" si="22"/>
        <v/>
      </c>
      <c r="AC17" s="7" t="str">
        <f>IF($O$29&lt;=valeurs!$Z$9,IF($Y17=1,1,""),"")</f>
        <v/>
      </c>
      <c r="AD17" s="7" t="str">
        <f t="shared" si="17"/>
        <v/>
      </c>
      <c r="AE17" s="7" t="str">
        <f t="shared" si="18"/>
        <v/>
      </c>
      <c r="AF17" s="7" t="str">
        <f t="shared" si="19"/>
        <v/>
      </c>
      <c r="AG17" s="2">
        <f t="shared" si="20"/>
        <v>0</v>
      </c>
      <c r="AH17" s="2">
        <f t="shared" si="21"/>
        <v>0</v>
      </c>
      <c r="AI17" s="14"/>
    </row>
    <row r="18" spans="1:35" x14ac:dyDescent="0.3">
      <c r="A18" s="2">
        <f>valeurs!A28</f>
        <v>0</v>
      </c>
      <c r="B18" s="2" t="str">
        <f>IF(valeurs!L28&lt;&gt;"",valeurs!L28,"")</f>
        <v/>
      </c>
      <c r="C18" s="2" t="str">
        <f>IF(valeurs!N28&lt;&gt;"",valeurs!N28,"")</f>
        <v/>
      </c>
      <c r="D18" s="2" t="str">
        <f t="shared" si="0"/>
        <v/>
      </c>
      <c r="E18" s="5" t="str">
        <f>IF($B18&lt;&gt;"",($B18*valeurs!$Q$8)/valeurs!$H$9,"")</f>
        <v/>
      </c>
      <c r="F18" s="4" t="str">
        <f t="shared" si="1"/>
        <v/>
      </c>
      <c r="G18" s="5" t="str">
        <f t="shared" si="2"/>
        <v/>
      </c>
      <c r="H18" s="4" t="str">
        <f t="shared" si="3"/>
        <v/>
      </c>
      <c r="I18" s="5" t="str">
        <f t="shared" si="4"/>
        <v/>
      </c>
      <c r="J18" s="4">
        <v>15</v>
      </c>
      <c r="K18" s="4" t="str">
        <f t="shared" si="5"/>
        <v/>
      </c>
      <c r="L18" s="4" t="str">
        <f t="shared" si="6"/>
        <v/>
      </c>
      <c r="M18" s="4" t="str">
        <f t="shared" si="7"/>
        <v/>
      </c>
      <c r="N18" s="2"/>
      <c r="O18" s="8" t="str">
        <f>IF(AND($B18&lt;&gt;"",$C18="oui"),($B18*valeurs!$Z$9)/$D$29,"")</f>
        <v/>
      </c>
      <c r="P18" s="8" t="str">
        <f>IF(AND($B18&lt;&gt;"",$C18&lt;&gt;"oui"),($B18*valeurs!$AC$9)/($B$29-$D$29),"")</f>
        <v/>
      </c>
      <c r="Q18" s="8" t="str">
        <f t="shared" si="8"/>
        <v/>
      </c>
      <c r="R18" s="7" t="str">
        <f t="shared" si="9"/>
        <v/>
      </c>
      <c r="S18" s="7" t="str">
        <f t="shared" si="10"/>
        <v/>
      </c>
      <c r="T18" s="8" t="str">
        <f t="shared" si="11"/>
        <v/>
      </c>
      <c r="U18" s="8" t="str">
        <f t="shared" si="12"/>
        <v/>
      </c>
      <c r="V18" s="8" t="str">
        <f t="shared" si="13"/>
        <v/>
      </c>
      <c r="W18" s="8" t="e">
        <f t="shared" si="14"/>
        <v>#NUM!</v>
      </c>
      <c r="X18" s="7">
        <v>15</v>
      </c>
      <c r="Y18" s="7" t="str">
        <f t="shared" si="15"/>
        <v/>
      </c>
      <c r="Z18" s="8" t="e">
        <f t="shared" si="16"/>
        <v>#NUM!</v>
      </c>
      <c r="AA18" s="7">
        <v>15</v>
      </c>
      <c r="AB18" s="7" t="str">
        <f t="shared" si="22"/>
        <v/>
      </c>
      <c r="AC18" s="7" t="str">
        <f>IF($O$29&lt;=valeurs!$Z$9,IF($Y18=1,1,""),"")</f>
        <v/>
      </c>
      <c r="AD18" s="7" t="str">
        <f t="shared" si="17"/>
        <v/>
      </c>
      <c r="AE18" s="7" t="str">
        <f t="shared" si="18"/>
        <v/>
      </c>
      <c r="AF18" s="7" t="str">
        <f t="shared" si="19"/>
        <v/>
      </c>
      <c r="AG18" s="2">
        <f t="shared" si="20"/>
        <v>0</v>
      </c>
      <c r="AH18" s="2">
        <f t="shared" si="21"/>
        <v>0</v>
      </c>
      <c r="AI18" s="14"/>
    </row>
    <row r="19" spans="1:35" x14ac:dyDescent="0.3">
      <c r="A19" s="2">
        <f>valeurs!A29</f>
        <v>0</v>
      </c>
      <c r="B19" s="2" t="str">
        <f>IF(valeurs!L29&lt;&gt;"",valeurs!L29,"")</f>
        <v/>
      </c>
      <c r="C19" s="2" t="str">
        <f>IF(valeurs!N29&lt;&gt;"",valeurs!N29,"")</f>
        <v/>
      </c>
      <c r="D19" s="2" t="str">
        <f t="shared" si="0"/>
        <v/>
      </c>
      <c r="E19" s="5" t="str">
        <f>IF($B19&lt;&gt;"",($B19*valeurs!$Q$8)/valeurs!$H$9,"")</f>
        <v/>
      </c>
      <c r="F19" s="4" t="str">
        <f t="shared" si="1"/>
        <v/>
      </c>
      <c r="G19" s="5" t="str">
        <f t="shared" si="2"/>
        <v/>
      </c>
      <c r="H19" s="4" t="str">
        <f t="shared" si="3"/>
        <v/>
      </c>
      <c r="I19" s="5" t="str">
        <f t="shared" si="4"/>
        <v/>
      </c>
      <c r="J19" s="4">
        <v>16</v>
      </c>
      <c r="K19" s="4" t="str">
        <f t="shared" si="5"/>
        <v/>
      </c>
      <c r="L19" s="4" t="str">
        <f t="shared" si="6"/>
        <v/>
      </c>
      <c r="M19" s="4" t="str">
        <f t="shared" si="7"/>
        <v/>
      </c>
      <c r="N19" s="2"/>
      <c r="O19" s="8" t="str">
        <f>IF(AND($B19&lt;&gt;"",$C19="oui"),($B19*valeurs!$Z$9)/$D$29,"")</f>
        <v/>
      </c>
      <c r="P19" s="8" t="str">
        <f>IF(AND($B19&lt;&gt;"",$C19&lt;&gt;"oui"),($B19*valeurs!$AC$9)/($B$29-$D$29),"")</f>
        <v/>
      </c>
      <c r="Q19" s="8" t="str">
        <f t="shared" si="8"/>
        <v/>
      </c>
      <c r="R19" s="7" t="str">
        <f t="shared" si="9"/>
        <v/>
      </c>
      <c r="S19" s="7" t="str">
        <f t="shared" si="10"/>
        <v/>
      </c>
      <c r="T19" s="8" t="str">
        <f t="shared" si="11"/>
        <v/>
      </c>
      <c r="U19" s="8" t="str">
        <f t="shared" si="12"/>
        <v/>
      </c>
      <c r="V19" s="8" t="str">
        <f t="shared" si="13"/>
        <v/>
      </c>
      <c r="W19" s="8" t="e">
        <f t="shared" si="14"/>
        <v>#NUM!</v>
      </c>
      <c r="X19" s="7">
        <v>16</v>
      </c>
      <c r="Y19" s="7" t="str">
        <f t="shared" si="15"/>
        <v/>
      </c>
      <c r="Z19" s="8" t="e">
        <f t="shared" si="16"/>
        <v>#NUM!</v>
      </c>
      <c r="AA19" s="7">
        <v>16</v>
      </c>
      <c r="AB19" s="7" t="str">
        <f t="shared" si="22"/>
        <v/>
      </c>
      <c r="AC19" s="7" t="str">
        <f>IF($O$29&lt;=valeurs!$Z$9,IF($Y19=1,1,""),"")</f>
        <v/>
      </c>
      <c r="AD19" s="7" t="str">
        <f t="shared" si="17"/>
        <v/>
      </c>
      <c r="AE19" s="7" t="str">
        <f t="shared" si="18"/>
        <v/>
      </c>
      <c r="AF19" s="7" t="str">
        <f t="shared" si="19"/>
        <v/>
      </c>
      <c r="AG19" s="2">
        <f t="shared" si="20"/>
        <v>0</v>
      </c>
      <c r="AH19" s="2">
        <f t="shared" si="21"/>
        <v>0</v>
      </c>
      <c r="AI19" s="14"/>
    </row>
    <row r="20" spans="1:35" x14ac:dyDescent="0.3">
      <c r="A20" s="2">
        <f>valeurs!A30</f>
        <v>0</v>
      </c>
      <c r="B20" s="2" t="str">
        <f>IF(valeurs!L30&lt;&gt;"",valeurs!L30,"")</f>
        <v/>
      </c>
      <c r="C20" s="2" t="str">
        <f>IF(valeurs!N30&lt;&gt;"",valeurs!N30,"")</f>
        <v/>
      </c>
      <c r="D20" s="2" t="str">
        <f t="shared" si="0"/>
        <v/>
      </c>
      <c r="E20" s="5" t="str">
        <f>IF($B20&lt;&gt;"",($B20*valeurs!$Q$8)/valeurs!$H$9,"")</f>
        <v/>
      </c>
      <c r="F20" s="4" t="str">
        <f t="shared" si="1"/>
        <v/>
      </c>
      <c r="G20" s="5" t="str">
        <f t="shared" si="2"/>
        <v/>
      </c>
      <c r="H20" s="4" t="str">
        <f t="shared" si="3"/>
        <v/>
      </c>
      <c r="I20" s="5" t="str">
        <f t="shared" si="4"/>
        <v/>
      </c>
      <c r="J20" s="4">
        <v>17</v>
      </c>
      <c r="K20" s="4" t="str">
        <f t="shared" si="5"/>
        <v/>
      </c>
      <c r="L20" s="4" t="str">
        <f t="shared" si="6"/>
        <v/>
      </c>
      <c r="M20" s="4" t="str">
        <f t="shared" si="7"/>
        <v/>
      </c>
      <c r="N20" s="2"/>
      <c r="O20" s="8" t="str">
        <f>IF(AND($B20&lt;&gt;"",$C20="oui"),($B20*valeurs!$Z$9)/$D$29,"")</f>
        <v/>
      </c>
      <c r="P20" s="8" t="str">
        <f>IF(AND($B20&lt;&gt;"",$C20&lt;&gt;"oui"),($B20*valeurs!$AC$9)/($B$29-$D$29),"")</f>
        <v/>
      </c>
      <c r="Q20" s="8" t="str">
        <f t="shared" si="8"/>
        <v/>
      </c>
      <c r="R20" s="7" t="str">
        <f t="shared" si="9"/>
        <v/>
      </c>
      <c r="S20" s="7" t="str">
        <f t="shared" si="10"/>
        <v/>
      </c>
      <c r="T20" s="8" t="str">
        <f t="shared" si="11"/>
        <v/>
      </c>
      <c r="U20" s="8" t="str">
        <f t="shared" si="12"/>
        <v/>
      </c>
      <c r="V20" s="8" t="str">
        <f t="shared" si="13"/>
        <v/>
      </c>
      <c r="W20" s="8" t="e">
        <f t="shared" si="14"/>
        <v>#NUM!</v>
      </c>
      <c r="X20" s="7">
        <v>17</v>
      </c>
      <c r="Y20" s="7" t="str">
        <f t="shared" si="15"/>
        <v/>
      </c>
      <c r="Z20" s="8" t="e">
        <f t="shared" si="16"/>
        <v>#NUM!</v>
      </c>
      <c r="AA20" s="7">
        <v>17</v>
      </c>
      <c r="AB20" s="7" t="str">
        <f t="shared" si="22"/>
        <v/>
      </c>
      <c r="AC20" s="7" t="str">
        <f>IF($O$29&lt;=valeurs!$Z$9,IF($Y20=1,1,""),"")</f>
        <v/>
      </c>
      <c r="AD20" s="7" t="str">
        <f t="shared" si="17"/>
        <v/>
      </c>
      <c r="AE20" s="7" t="str">
        <f t="shared" si="18"/>
        <v/>
      </c>
      <c r="AF20" s="7" t="str">
        <f t="shared" si="19"/>
        <v/>
      </c>
      <c r="AG20" s="2">
        <f t="shared" si="20"/>
        <v>0</v>
      </c>
      <c r="AH20" s="2">
        <f t="shared" si="21"/>
        <v>0</v>
      </c>
      <c r="AI20" s="14"/>
    </row>
    <row r="21" spans="1:35" x14ac:dyDescent="0.3">
      <c r="A21" s="2">
        <f>valeurs!A31</f>
        <v>0</v>
      </c>
      <c r="B21" s="2" t="str">
        <f>IF(valeurs!L31&lt;&gt;"",valeurs!L31,"")</f>
        <v/>
      </c>
      <c r="C21" s="2" t="str">
        <f>IF(valeurs!N31&lt;&gt;"",valeurs!N31,"")</f>
        <v/>
      </c>
      <c r="D21" s="2" t="str">
        <f t="shared" si="0"/>
        <v/>
      </c>
      <c r="E21" s="5" t="str">
        <f>IF($B21&lt;&gt;"",($B21*valeurs!$Q$8)/valeurs!$H$9,"")</f>
        <v/>
      </c>
      <c r="F21" s="4" t="str">
        <f t="shared" si="1"/>
        <v/>
      </c>
      <c r="G21" s="5" t="str">
        <f t="shared" si="2"/>
        <v/>
      </c>
      <c r="H21" s="4" t="str">
        <f t="shared" si="3"/>
        <v/>
      </c>
      <c r="I21" s="5" t="str">
        <f t="shared" si="4"/>
        <v/>
      </c>
      <c r="J21" s="4">
        <v>18</v>
      </c>
      <c r="K21" s="4" t="str">
        <f t="shared" si="5"/>
        <v/>
      </c>
      <c r="L21" s="4" t="str">
        <f t="shared" si="6"/>
        <v/>
      </c>
      <c r="M21" s="4" t="str">
        <f t="shared" si="7"/>
        <v/>
      </c>
      <c r="N21" s="2"/>
      <c r="O21" s="8" t="str">
        <f>IF(AND($B21&lt;&gt;"",$C21="oui"),($B21*valeurs!$Z$9)/$D$29,"")</f>
        <v/>
      </c>
      <c r="P21" s="8" t="str">
        <f>IF(AND($B21&lt;&gt;"",$C21&lt;&gt;"oui"),($B21*valeurs!$AC$9)/($B$29-$D$29),"")</f>
        <v/>
      </c>
      <c r="Q21" s="8" t="str">
        <f t="shared" si="8"/>
        <v/>
      </c>
      <c r="R21" s="7" t="str">
        <f t="shared" si="9"/>
        <v/>
      </c>
      <c r="S21" s="7" t="str">
        <f t="shared" si="10"/>
        <v/>
      </c>
      <c r="T21" s="8" t="str">
        <f t="shared" si="11"/>
        <v/>
      </c>
      <c r="U21" s="8" t="str">
        <f t="shared" si="12"/>
        <v/>
      </c>
      <c r="V21" s="8" t="str">
        <f t="shared" si="13"/>
        <v/>
      </c>
      <c r="W21" s="8" t="e">
        <f t="shared" si="14"/>
        <v>#NUM!</v>
      </c>
      <c r="X21" s="7">
        <v>18</v>
      </c>
      <c r="Y21" s="7" t="str">
        <f t="shared" si="15"/>
        <v/>
      </c>
      <c r="Z21" s="8" t="e">
        <f t="shared" si="16"/>
        <v>#NUM!</v>
      </c>
      <c r="AA21" s="7">
        <v>18</v>
      </c>
      <c r="AB21" s="7" t="str">
        <f t="shared" si="22"/>
        <v/>
      </c>
      <c r="AC21" s="7" t="str">
        <f>IF($O$29&lt;=valeurs!$Z$9,IF($Y21=1,1,""),"")</f>
        <v/>
      </c>
      <c r="AD21" s="7" t="str">
        <f t="shared" si="17"/>
        <v/>
      </c>
      <c r="AE21" s="7" t="str">
        <f t="shared" si="18"/>
        <v/>
      </c>
      <c r="AF21" s="7" t="str">
        <f t="shared" si="19"/>
        <v/>
      </c>
      <c r="AG21" s="2">
        <f t="shared" si="20"/>
        <v>0</v>
      </c>
      <c r="AH21" s="2">
        <f t="shared" si="21"/>
        <v>0</v>
      </c>
      <c r="AI21" s="14"/>
    </row>
    <row r="22" spans="1:35" x14ac:dyDescent="0.3">
      <c r="A22" s="2">
        <f>valeurs!A32</f>
        <v>0</v>
      </c>
      <c r="B22" s="2" t="str">
        <f>IF(valeurs!L32&lt;&gt;"",valeurs!L32,"")</f>
        <v/>
      </c>
      <c r="C22" s="2" t="str">
        <f>IF(valeurs!N32&lt;&gt;"",valeurs!N32,"")</f>
        <v/>
      </c>
      <c r="D22" s="2" t="str">
        <f t="shared" si="0"/>
        <v/>
      </c>
      <c r="E22" s="5" t="str">
        <f>IF($B22&lt;&gt;"",($B22*valeurs!$Q$8)/valeurs!$H$9,"")</f>
        <v/>
      </c>
      <c r="F22" s="4" t="str">
        <f t="shared" si="1"/>
        <v/>
      </c>
      <c r="G22" s="5" t="str">
        <f t="shared" si="2"/>
        <v/>
      </c>
      <c r="H22" s="4" t="str">
        <f t="shared" si="3"/>
        <v/>
      </c>
      <c r="I22" s="5" t="str">
        <f t="shared" si="4"/>
        <v/>
      </c>
      <c r="J22" s="4">
        <v>19</v>
      </c>
      <c r="K22" s="4" t="str">
        <f t="shared" si="5"/>
        <v/>
      </c>
      <c r="L22" s="4" t="str">
        <f t="shared" si="6"/>
        <v/>
      </c>
      <c r="M22" s="4" t="str">
        <f t="shared" si="7"/>
        <v/>
      </c>
      <c r="N22" s="2"/>
      <c r="O22" s="8" t="str">
        <f>IF(AND($B22&lt;&gt;"",$C22="oui"),($B22*valeurs!$Z$9)/$D$29,"")</f>
        <v/>
      </c>
      <c r="P22" s="8" t="str">
        <f>IF(AND($B22&lt;&gt;"",$C22&lt;&gt;"oui"),($B22*valeurs!$AC$9)/($B$29-$D$29),"")</f>
        <v/>
      </c>
      <c r="Q22" s="8" t="str">
        <f t="shared" si="8"/>
        <v/>
      </c>
      <c r="R22" s="7" t="str">
        <f t="shared" si="9"/>
        <v/>
      </c>
      <c r="S22" s="7" t="str">
        <f t="shared" si="10"/>
        <v/>
      </c>
      <c r="T22" s="8" t="str">
        <f t="shared" si="11"/>
        <v/>
      </c>
      <c r="U22" s="8" t="str">
        <f t="shared" si="12"/>
        <v/>
      </c>
      <c r="V22" s="8" t="str">
        <f t="shared" si="13"/>
        <v/>
      </c>
      <c r="W22" s="8" t="e">
        <f t="shared" si="14"/>
        <v>#NUM!</v>
      </c>
      <c r="X22" s="7">
        <v>19</v>
      </c>
      <c r="Y22" s="7" t="str">
        <f t="shared" si="15"/>
        <v/>
      </c>
      <c r="Z22" s="8" t="e">
        <f t="shared" si="16"/>
        <v>#NUM!</v>
      </c>
      <c r="AA22" s="7">
        <v>19</v>
      </c>
      <c r="AB22" s="7" t="str">
        <f t="shared" si="22"/>
        <v/>
      </c>
      <c r="AC22" s="7" t="str">
        <f>IF($O$29&lt;=valeurs!$Z$9,IF($Y22=1,1,""),"")</f>
        <v/>
      </c>
      <c r="AD22" s="7" t="str">
        <f t="shared" si="17"/>
        <v/>
      </c>
      <c r="AE22" s="7" t="str">
        <f t="shared" si="18"/>
        <v/>
      </c>
      <c r="AF22" s="7" t="str">
        <f t="shared" si="19"/>
        <v/>
      </c>
      <c r="AG22" s="2">
        <f t="shared" si="20"/>
        <v>0</v>
      </c>
      <c r="AH22" s="2">
        <f t="shared" si="21"/>
        <v>0</v>
      </c>
      <c r="AI22" s="14"/>
    </row>
    <row r="23" spans="1:35" x14ac:dyDescent="0.3">
      <c r="A23" s="2">
        <f>valeurs!A33</f>
        <v>0</v>
      </c>
      <c r="B23" s="2" t="str">
        <f>IF(valeurs!L33&lt;&gt;"",valeurs!L33,"")</f>
        <v/>
      </c>
      <c r="C23" s="2" t="str">
        <f>IF(valeurs!N33&lt;&gt;"",valeurs!N33,"")</f>
        <v/>
      </c>
      <c r="D23" s="2" t="str">
        <f t="shared" si="0"/>
        <v/>
      </c>
      <c r="E23" s="5" t="str">
        <f>IF($B23&lt;&gt;"",($B23*valeurs!$Q$8)/valeurs!$H$9,"")</f>
        <v/>
      </c>
      <c r="F23" s="4" t="str">
        <f t="shared" si="1"/>
        <v/>
      </c>
      <c r="G23" s="5" t="str">
        <f t="shared" si="2"/>
        <v/>
      </c>
      <c r="H23" s="4" t="str">
        <f t="shared" si="3"/>
        <v/>
      </c>
      <c r="I23" s="5" t="str">
        <f t="shared" si="4"/>
        <v/>
      </c>
      <c r="J23" s="4">
        <v>20</v>
      </c>
      <c r="K23" s="4" t="str">
        <f t="shared" si="5"/>
        <v/>
      </c>
      <c r="L23" s="4" t="str">
        <f t="shared" si="6"/>
        <v/>
      </c>
      <c r="M23" s="4" t="str">
        <f t="shared" si="7"/>
        <v/>
      </c>
      <c r="N23" s="2"/>
      <c r="O23" s="8" t="str">
        <f>IF(AND($B23&lt;&gt;"",$C23="oui"),($B23*valeurs!$Z$9)/$D$29,"")</f>
        <v/>
      </c>
      <c r="P23" s="8" t="str">
        <f>IF(AND($B23&lt;&gt;"",$C23&lt;&gt;"oui"),($B23*valeurs!$AC$9)/($B$29-$D$29),"")</f>
        <v/>
      </c>
      <c r="Q23" s="8" t="str">
        <f t="shared" si="8"/>
        <v/>
      </c>
      <c r="R23" s="7" t="str">
        <f t="shared" si="9"/>
        <v/>
      </c>
      <c r="S23" s="7" t="str">
        <f t="shared" si="10"/>
        <v/>
      </c>
      <c r="T23" s="8" t="str">
        <f t="shared" si="11"/>
        <v/>
      </c>
      <c r="U23" s="8" t="str">
        <f t="shared" si="12"/>
        <v/>
      </c>
      <c r="V23" s="8" t="str">
        <f t="shared" si="13"/>
        <v/>
      </c>
      <c r="W23" s="8" t="e">
        <f t="shared" si="14"/>
        <v>#NUM!</v>
      </c>
      <c r="X23" s="7">
        <v>20</v>
      </c>
      <c r="Y23" s="7" t="str">
        <f t="shared" si="15"/>
        <v/>
      </c>
      <c r="Z23" s="8" t="e">
        <f t="shared" si="16"/>
        <v>#NUM!</v>
      </c>
      <c r="AA23" s="7">
        <v>20</v>
      </c>
      <c r="AB23" s="7" t="str">
        <f t="shared" si="22"/>
        <v/>
      </c>
      <c r="AC23" s="7" t="str">
        <f>IF($O$29&lt;=valeurs!$Z$9,IF($Y23=1,1,""),"")</f>
        <v/>
      </c>
      <c r="AD23" s="7" t="str">
        <f t="shared" si="17"/>
        <v/>
      </c>
      <c r="AE23" s="7" t="str">
        <f t="shared" si="18"/>
        <v/>
      </c>
      <c r="AF23" s="7" t="str">
        <f t="shared" si="19"/>
        <v/>
      </c>
      <c r="AG23" s="2">
        <f t="shared" si="20"/>
        <v>0</v>
      </c>
      <c r="AH23" s="2">
        <f t="shared" si="21"/>
        <v>0</v>
      </c>
      <c r="AI23" s="14"/>
    </row>
    <row r="24" spans="1:35" x14ac:dyDescent="0.3">
      <c r="A24" s="2">
        <f>valeurs!A34</f>
        <v>0</v>
      </c>
      <c r="B24" s="2" t="str">
        <f>IF(valeurs!L34&lt;&gt;"",valeurs!L34,"")</f>
        <v/>
      </c>
      <c r="C24" s="2" t="str">
        <f>IF(valeurs!N34&lt;&gt;"",valeurs!N34,"")</f>
        <v/>
      </c>
      <c r="D24" s="2" t="str">
        <f t="shared" si="0"/>
        <v/>
      </c>
      <c r="E24" s="5" t="str">
        <f>IF($B24&lt;&gt;"",($B24*valeurs!$Q$8)/valeurs!$H$9,"")</f>
        <v/>
      </c>
      <c r="F24" s="4" t="str">
        <f t="shared" si="1"/>
        <v/>
      </c>
      <c r="G24" s="5" t="str">
        <f t="shared" si="2"/>
        <v/>
      </c>
      <c r="H24" s="4" t="str">
        <f t="shared" si="3"/>
        <v/>
      </c>
      <c r="I24" s="5" t="str">
        <f t="shared" si="4"/>
        <v/>
      </c>
      <c r="J24" s="4">
        <v>21</v>
      </c>
      <c r="K24" s="4" t="str">
        <f t="shared" si="5"/>
        <v/>
      </c>
      <c r="L24" s="4" t="str">
        <f t="shared" si="6"/>
        <v/>
      </c>
      <c r="M24" s="4" t="str">
        <f t="shared" si="7"/>
        <v/>
      </c>
      <c r="N24" s="2"/>
      <c r="O24" s="8" t="str">
        <f>IF(AND($B24&lt;&gt;"",$C24="oui"),($B24*valeurs!$Z$9)/$D$29,"")</f>
        <v/>
      </c>
      <c r="P24" s="8" t="str">
        <f>IF(AND($B24&lt;&gt;"",$C24&lt;&gt;"oui"),($B24*valeurs!$AC$9)/($B$29-$D$29),"")</f>
        <v/>
      </c>
      <c r="Q24" s="8" t="str">
        <f t="shared" si="8"/>
        <v/>
      </c>
      <c r="R24" s="7" t="str">
        <f t="shared" si="9"/>
        <v/>
      </c>
      <c r="S24" s="7" t="str">
        <f t="shared" si="10"/>
        <v/>
      </c>
      <c r="T24" s="8" t="str">
        <f t="shared" si="11"/>
        <v/>
      </c>
      <c r="U24" s="8" t="str">
        <f t="shared" si="12"/>
        <v/>
      </c>
      <c r="V24" s="8" t="str">
        <f t="shared" si="13"/>
        <v/>
      </c>
      <c r="W24" s="8" t="e">
        <f t="shared" si="14"/>
        <v>#NUM!</v>
      </c>
      <c r="X24" s="7">
        <v>21</v>
      </c>
      <c r="Y24" s="7" t="str">
        <f t="shared" si="15"/>
        <v/>
      </c>
      <c r="Z24" s="8" t="e">
        <f t="shared" si="16"/>
        <v>#NUM!</v>
      </c>
      <c r="AA24" s="7">
        <v>21</v>
      </c>
      <c r="AB24" s="7" t="str">
        <f t="shared" si="22"/>
        <v/>
      </c>
      <c r="AC24" s="7" t="str">
        <f>IF($O$29&lt;=valeurs!$Z$9,IF($Y24=1,1,""),"")</f>
        <v/>
      </c>
      <c r="AD24" s="7" t="str">
        <f t="shared" si="17"/>
        <v/>
      </c>
      <c r="AE24" s="7" t="str">
        <f t="shared" si="18"/>
        <v/>
      </c>
      <c r="AF24" s="7" t="str">
        <f t="shared" si="19"/>
        <v/>
      </c>
      <c r="AG24" s="2">
        <f t="shared" si="20"/>
        <v>0</v>
      </c>
      <c r="AH24" s="2">
        <f t="shared" si="21"/>
        <v>0</v>
      </c>
      <c r="AI24" s="14"/>
    </row>
    <row r="25" spans="1:35" x14ac:dyDescent="0.3">
      <c r="A25" s="2">
        <f>valeurs!A35</f>
        <v>0</v>
      </c>
      <c r="B25" s="2" t="str">
        <f>IF(valeurs!L35&lt;&gt;"",valeurs!L35,"")</f>
        <v/>
      </c>
      <c r="C25" s="2" t="str">
        <f>IF(valeurs!N35&lt;&gt;"",valeurs!N35,"")</f>
        <v/>
      </c>
      <c r="D25" s="2" t="str">
        <f t="shared" si="0"/>
        <v/>
      </c>
      <c r="E25" s="5" t="str">
        <f>IF($B25&lt;&gt;"",($B25*valeurs!$Q$8)/valeurs!$H$9,"")</f>
        <v/>
      </c>
      <c r="F25" s="4" t="str">
        <f t="shared" si="1"/>
        <v/>
      </c>
      <c r="G25" s="5" t="str">
        <f t="shared" si="2"/>
        <v/>
      </c>
      <c r="H25" s="4" t="str">
        <f t="shared" si="3"/>
        <v/>
      </c>
      <c r="I25" s="5" t="str">
        <f t="shared" si="4"/>
        <v/>
      </c>
      <c r="J25" s="4">
        <v>22</v>
      </c>
      <c r="K25" s="4" t="str">
        <f t="shared" si="5"/>
        <v/>
      </c>
      <c r="L25" s="4" t="str">
        <f t="shared" si="6"/>
        <v/>
      </c>
      <c r="M25" s="4" t="str">
        <f t="shared" si="7"/>
        <v/>
      </c>
      <c r="N25" s="2"/>
      <c r="O25" s="8" t="str">
        <f>IF(AND($B25&lt;&gt;"",$C25="oui"),($B25*valeurs!$Z$9)/$D$29,"")</f>
        <v/>
      </c>
      <c r="P25" s="8" t="str">
        <f>IF(AND($B25&lt;&gt;"",$C25&lt;&gt;"oui"),($B25*valeurs!$AC$9)/($B$29-$D$29),"")</f>
        <v/>
      </c>
      <c r="Q25" s="8" t="str">
        <f t="shared" si="8"/>
        <v/>
      </c>
      <c r="R25" s="7" t="str">
        <f t="shared" si="9"/>
        <v/>
      </c>
      <c r="S25" s="7" t="str">
        <f t="shared" si="10"/>
        <v/>
      </c>
      <c r="T25" s="8" t="str">
        <f t="shared" si="11"/>
        <v/>
      </c>
      <c r="U25" s="8" t="str">
        <f t="shared" si="12"/>
        <v/>
      </c>
      <c r="V25" s="8" t="str">
        <f t="shared" si="13"/>
        <v/>
      </c>
      <c r="W25" s="8" t="e">
        <f t="shared" si="14"/>
        <v>#NUM!</v>
      </c>
      <c r="X25" s="7">
        <v>22</v>
      </c>
      <c r="Y25" s="7" t="str">
        <f t="shared" si="15"/>
        <v/>
      </c>
      <c r="Z25" s="8" t="e">
        <f t="shared" si="16"/>
        <v>#NUM!</v>
      </c>
      <c r="AA25" s="7">
        <v>22</v>
      </c>
      <c r="AB25" s="7" t="str">
        <f t="shared" si="22"/>
        <v/>
      </c>
      <c r="AC25" s="7" t="str">
        <f>IF($O$29&lt;=valeurs!$Z$9,IF($Y25=1,1,""),"")</f>
        <v/>
      </c>
      <c r="AD25" s="7" t="str">
        <f t="shared" si="17"/>
        <v/>
      </c>
      <c r="AE25" s="7" t="str">
        <f t="shared" si="18"/>
        <v/>
      </c>
      <c r="AF25" s="7" t="str">
        <f t="shared" si="19"/>
        <v/>
      </c>
      <c r="AG25" s="2">
        <f t="shared" si="20"/>
        <v>0</v>
      </c>
      <c r="AH25" s="2">
        <f t="shared" si="21"/>
        <v>0</v>
      </c>
      <c r="AI25" s="14"/>
    </row>
    <row r="26" spans="1:35" x14ac:dyDescent="0.3">
      <c r="A26" s="2">
        <f>valeurs!A36</f>
        <v>0</v>
      </c>
      <c r="B26" s="2" t="str">
        <f>IF(valeurs!L36&lt;&gt;"",valeurs!L36,"")</f>
        <v/>
      </c>
      <c r="C26" s="2" t="str">
        <f>IF(valeurs!N36&lt;&gt;"",valeurs!N36,"")</f>
        <v/>
      </c>
      <c r="D26" s="2" t="str">
        <f t="shared" si="0"/>
        <v/>
      </c>
      <c r="E26" s="5" t="str">
        <f>IF($B26&lt;&gt;"",($B26*valeurs!$Q$8)/valeurs!$H$9,"")</f>
        <v/>
      </c>
      <c r="F26" s="4" t="str">
        <f t="shared" si="1"/>
        <v/>
      </c>
      <c r="G26" s="5" t="str">
        <f t="shared" si="2"/>
        <v/>
      </c>
      <c r="H26" s="4" t="str">
        <f t="shared" si="3"/>
        <v/>
      </c>
      <c r="I26" s="5" t="str">
        <f t="shared" si="4"/>
        <v/>
      </c>
      <c r="J26" s="4">
        <v>23</v>
      </c>
      <c r="K26" s="4" t="str">
        <f t="shared" si="5"/>
        <v/>
      </c>
      <c r="L26" s="4" t="str">
        <f t="shared" si="6"/>
        <v/>
      </c>
      <c r="M26" s="4" t="str">
        <f t="shared" si="7"/>
        <v/>
      </c>
      <c r="N26" s="2"/>
      <c r="O26" s="8" t="str">
        <f>IF(AND($B26&lt;&gt;"",$C26="oui"),($B26*valeurs!$Z$9)/$D$29,"")</f>
        <v/>
      </c>
      <c r="P26" s="8" t="str">
        <f>IF(AND($B26&lt;&gt;"",$C26&lt;&gt;"oui"),($B26*valeurs!$AC$9)/($B$29-$D$29),"")</f>
        <v/>
      </c>
      <c r="Q26" s="8" t="str">
        <f t="shared" si="8"/>
        <v/>
      </c>
      <c r="R26" s="7" t="str">
        <f t="shared" si="9"/>
        <v/>
      </c>
      <c r="S26" s="7" t="str">
        <f t="shared" si="10"/>
        <v/>
      </c>
      <c r="T26" s="8" t="str">
        <f t="shared" si="11"/>
        <v/>
      </c>
      <c r="U26" s="8" t="str">
        <f t="shared" si="12"/>
        <v/>
      </c>
      <c r="V26" s="8" t="str">
        <f t="shared" si="13"/>
        <v/>
      </c>
      <c r="W26" s="8" t="e">
        <f t="shared" si="14"/>
        <v>#NUM!</v>
      </c>
      <c r="X26" s="7">
        <v>23</v>
      </c>
      <c r="Y26" s="7" t="str">
        <f t="shared" si="15"/>
        <v/>
      </c>
      <c r="Z26" s="8" t="e">
        <f t="shared" si="16"/>
        <v>#NUM!</v>
      </c>
      <c r="AA26" s="7">
        <v>23</v>
      </c>
      <c r="AB26" s="7" t="str">
        <f t="shared" si="22"/>
        <v/>
      </c>
      <c r="AC26" s="7" t="str">
        <f>IF($O$29&lt;=valeurs!$Z$9,IF($Y26=1,1,""),"")</f>
        <v/>
      </c>
      <c r="AD26" s="7" t="str">
        <f t="shared" si="17"/>
        <v/>
      </c>
      <c r="AE26" s="7" t="str">
        <f t="shared" si="18"/>
        <v/>
      </c>
      <c r="AF26" s="7" t="str">
        <f t="shared" si="19"/>
        <v/>
      </c>
      <c r="AG26" s="2">
        <f t="shared" si="20"/>
        <v>0</v>
      </c>
      <c r="AH26" s="2">
        <f t="shared" si="21"/>
        <v>0</v>
      </c>
      <c r="AI26" s="14"/>
    </row>
    <row r="27" spans="1:35" x14ac:dyDescent="0.3">
      <c r="A27" s="2">
        <f>valeurs!A37</f>
        <v>0</v>
      </c>
      <c r="B27" s="2" t="str">
        <f>IF(valeurs!L37&lt;&gt;"",valeurs!L37,"")</f>
        <v/>
      </c>
      <c r="C27" s="2" t="str">
        <f>IF(valeurs!N37&lt;&gt;"",valeurs!N37,"")</f>
        <v/>
      </c>
      <c r="D27" s="2" t="str">
        <f t="shared" si="0"/>
        <v/>
      </c>
      <c r="E27" s="5" t="str">
        <f>IF($B27&lt;&gt;"",($B27*valeurs!$Q$8)/valeurs!$H$9,"")</f>
        <v/>
      </c>
      <c r="F27" s="4" t="str">
        <f t="shared" si="1"/>
        <v/>
      </c>
      <c r="G27" s="5" t="str">
        <f t="shared" si="2"/>
        <v/>
      </c>
      <c r="H27" s="4" t="str">
        <f t="shared" si="3"/>
        <v/>
      </c>
      <c r="I27" s="5" t="str">
        <f t="shared" si="4"/>
        <v/>
      </c>
      <c r="J27" s="4">
        <v>24</v>
      </c>
      <c r="K27" s="4" t="str">
        <f t="shared" si="5"/>
        <v/>
      </c>
      <c r="L27" s="4" t="str">
        <f t="shared" si="6"/>
        <v/>
      </c>
      <c r="M27" s="4" t="str">
        <f t="shared" si="7"/>
        <v/>
      </c>
      <c r="N27" s="2"/>
      <c r="O27" s="8" t="str">
        <f>IF(AND($B27&lt;&gt;"",$C27="oui"),($B27*valeurs!$Z$9)/$D$29,"")</f>
        <v/>
      </c>
      <c r="P27" s="8" t="str">
        <f>IF(AND($B27&lt;&gt;"",$C27&lt;&gt;"oui"),($B27*valeurs!$AC$9)/($B$29-$D$29),"")</f>
        <v/>
      </c>
      <c r="Q27" s="8" t="str">
        <f t="shared" si="8"/>
        <v/>
      </c>
      <c r="R27" s="7" t="str">
        <f t="shared" si="9"/>
        <v/>
      </c>
      <c r="S27" s="7" t="str">
        <f t="shared" si="10"/>
        <v/>
      </c>
      <c r="T27" s="8" t="str">
        <f t="shared" si="11"/>
        <v/>
      </c>
      <c r="U27" s="8" t="str">
        <f t="shared" si="12"/>
        <v/>
      </c>
      <c r="V27" s="8" t="str">
        <f t="shared" si="13"/>
        <v/>
      </c>
      <c r="W27" s="8" t="e">
        <f t="shared" si="14"/>
        <v>#NUM!</v>
      </c>
      <c r="X27" s="7">
        <v>24</v>
      </c>
      <c r="Y27" s="7" t="str">
        <f t="shared" si="15"/>
        <v/>
      </c>
      <c r="Z27" s="8" t="e">
        <f t="shared" si="16"/>
        <v>#NUM!</v>
      </c>
      <c r="AA27" s="7">
        <v>24</v>
      </c>
      <c r="AB27" s="7" t="str">
        <f t="shared" si="22"/>
        <v/>
      </c>
      <c r="AC27" s="7" t="str">
        <f>IF($O$29&lt;=valeurs!$Z$9,IF($Y27=1,1,""),"")</f>
        <v/>
      </c>
      <c r="AD27" s="7" t="str">
        <f t="shared" si="17"/>
        <v/>
      </c>
      <c r="AE27" s="7" t="str">
        <f t="shared" si="18"/>
        <v/>
      </c>
      <c r="AF27" s="7" t="str">
        <f t="shared" si="19"/>
        <v/>
      </c>
      <c r="AG27" s="2">
        <f t="shared" si="20"/>
        <v>0</v>
      </c>
      <c r="AH27" s="2">
        <f t="shared" si="21"/>
        <v>0</v>
      </c>
      <c r="AI27" s="14"/>
    </row>
    <row r="28" spans="1:35" x14ac:dyDescent="0.3">
      <c r="A28" s="2"/>
      <c r="B28" s="2"/>
      <c r="C28" s="2"/>
      <c r="D28" s="2"/>
      <c r="E28" s="4"/>
      <c r="F28" s="4"/>
      <c r="G28" s="4"/>
      <c r="H28" s="4"/>
      <c r="I28" s="4"/>
      <c r="J28" s="4"/>
      <c r="K28" s="4"/>
      <c r="L28" s="4"/>
      <c r="M28" s="4"/>
      <c r="N28" s="2"/>
      <c r="O28" s="7"/>
      <c r="P28" s="7"/>
      <c r="Q28" s="7"/>
      <c r="R28" s="7"/>
      <c r="S28" s="7"/>
      <c r="T28" s="7"/>
      <c r="U28" s="7"/>
      <c r="V28" s="7"/>
      <c r="W28" s="7"/>
      <c r="X28" s="7"/>
      <c r="Y28" s="7"/>
      <c r="Z28" s="7"/>
      <c r="AA28" s="7"/>
      <c r="AB28" s="7"/>
      <c r="AC28" s="7"/>
      <c r="AD28" s="7"/>
      <c r="AE28" s="7"/>
      <c r="AF28" s="7"/>
      <c r="AG28" s="2"/>
      <c r="AH28" s="2"/>
      <c r="AI28" s="14"/>
    </row>
    <row r="29" spans="1:35" x14ac:dyDescent="0.3">
      <c r="A29" s="3" t="s">
        <v>18</v>
      </c>
      <c r="B29" s="3">
        <f>SUM(B4:B27)</f>
        <v>0</v>
      </c>
      <c r="C29" s="3">
        <f t="shared" ref="C29:G29" si="28">SUM(C4:C27)</f>
        <v>0</v>
      </c>
      <c r="D29" s="3">
        <f t="shared" si="28"/>
        <v>0</v>
      </c>
      <c r="E29" s="6">
        <f t="shared" si="28"/>
        <v>0</v>
      </c>
      <c r="F29" s="6">
        <f t="shared" si="28"/>
        <v>0</v>
      </c>
      <c r="G29" s="6">
        <f t="shared" si="28"/>
        <v>0</v>
      </c>
      <c r="H29" s="6"/>
      <c r="I29" s="6"/>
      <c r="J29" s="6"/>
      <c r="K29" s="6" t="s">
        <v>25</v>
      </c>
      <c r="L29" s="6">
        <f>L2-SUM(L4:L27)</f>
        <v>0</v>
      </c>
      <c r="M29" s="6">
        <f>SUM(M4:M27)</f>
        <v>0</v>
      </c>
      <c r="N29" s="2"/>
      <c r="O29" s="9">
        <f t="shared" ref="O29:Q29" si="29">SUM(O4:O27)</f>
        <v>0</v>
      </c>
      <c r="P29" s="9">
        <f t="shared" si="29"/>
        <v>0</v>
      </c>
      <c r="Q29" s="9">
        <f t="shared" si="29"/>
        <v>0</v>
      </c>
      <c r="R29" s="9">
        <f>SUM(R4:R27)</f>
        <v>0</v>
      </c>
      <c r="S29" s="9">
        <f>COUNTIF(S4:S27,"O")</f>
        <v>0</v>
      </c>
      <c r="T29" s="10">
        <f>SUM(T4:T27)</f>
        <v>0</v>
      </c>
      <c r="U29" s="8"/>
      <c r="V29" s="8"/>
      <c r="W29" s="7"/>
      <c r="X29" s="7"/>
      <c r="Y29" s="7"/>
      <c r="Z29" s="7" t="s">
        <v>41</v>
      </c>
      <c r="AA29" s="7"/>
      <c r="AB29" s="9" t="s">
        <v>25</v>
      </c>
      <c r="AC29" s="9">
        <f>AC2-SUM(AC4:AC27)</f>
        <v>0</v>
      </c>
      <c r="AD29" s="9">
        <f>$AC2-SUM(AD4:AD27)</f>
        <v>0</v>
      </c>
      <c r="AE29" s="9">
        <f>SUM(AE4:AE27)</f>
        <v>0</v>
      </c>
      <c r="AF29" s="9">
        <f>SUM(AF4:AF27)</f>
        <v>0</v>
      </c>
      <c r="AG29" s="3">
        <f t="shared" ref="AG29:AH29" si="30">SUM(AG4:AG27)</f>
        <v>0</v>
      </c>
      <c r="AH29" s="3">
        <f t="shared" si="30"/>
        <v>0</v>
      </c>
      <c r="AI29" s="14"/>
    </row>
    <row r="30" spans="1:35" x14ac:dyDescent="0.3">
      <c r="A30" s="2"/>
      <c r="B30" s="2"/>
      <c r="C30" s="2"/>
      <c r="D30" s="2"/>
      <c r="E30" s="4"/>
      <c r="F30" s="4"/>
      <c r="G30" s="4"/>
      <c r="H30" s="4"/>
      <c r="I30" s="4"/>
      <c r="J30" s="4"/>
      <c r="K30" s="4"/>
      <c r="L30" s="4"/>
      <c r="M30" s="4"/>
      <c r="N30" s="2"/>
      <c r="O30" s="7"/>
      <c r="P30" s="7"/>
      <c r="Q30" s="7"/>
      <c r="R30" s="7"/>
      <c r="S30" s="11" t="s">
        <v>40</v>
      </c>
      <c r="T30" s="7"/>
      <c r="U30" s="7"/>
      <c r="V30" s="7"/>
      <c r="W30" s="7"/>
      <c r="X30" s="7"/>
      <c r="Y30" s="7"/>
      <c r="Z30" s="7"/>
      <c r="AA30" s="7"/>
      <c r="AB30" s="9" t="s">
        <v>50</v>
      </c>
      <c r="AC30" s="9">
        <f>SUM(AC4:AC27)</f>
        <v>0</v>
      </c>
      <c r="AD30" s="9">
        <f>SUM(AD4:AD27)</f>
        <v>0</v>
      </c>
      <c r="AE30" s="7"/>
      <c r="AF30" s="7"/>
      <c r="AG30" s="2"/>
      <c r="AH30" s="2"/>
      <c r="AI30" s="14"/>
    </row>
    <row r="31" spans="1:35" x14ac:dyDescent="0.3">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row>
    <row r="32" spans="1:35" x14ac:dyDescent="0.3">
      <c r="A32" s="15" t="s">
        <v>307</v>
      </c>
      <c r="B32" s="15" t="s">
        <v>308</v>
      </c>
      <c r="C32" s="14"/>
      <c r="D32" s="14"/>
      <c r="E32" s="14"/>
      <c r="F32" s="14"/>
      <c r="G32" s="14"/>
      <c r="H32" s="14"/>
      <c r="I32" s="14"/>
      <c r="J32" s="14"/>
      <c r="K32" s="14"/>
      <c r="L32" s="14"/>
      <c r="M32" s="14"/>
      <c r="N32" s="14"/>
      <c r="O32" s="15" t="s">
        <v>319</v>
      </c>
      <c r="P32" s="14"/>
      <c r="Q32" s="14"/>
      <c r="R32" s="14"/>
      <c r="S32" s="14"/>
      <c r="T32" s="14"/>
      <c r="U32" s="14"/>
      <c r="V32" s="14"/>
      <c r="W32" s="14"/>
      <c r="X32" s="14"/>
      <c r="Y32" s="14"/>
      <c r="Z32" s="14"/>
      <c r="AA32" s="14"/>
      <c r="AB32" s="14"/>
      <c r="AC32" s="15" t="s">
        <v>341</v>
      </c>
      <c r="AD32" s="14"/>
      <c r="AE32" s="14"/>
      <c r="AF32" s="14"/>
      <c r="AG32" s="14"/>
      <c r="AH32" s="14"/>
      <c r="AI32" s="14"/>
    </row>
    <row r="33" spans="1:35" x14ac:dyDescent="0.3">
      <c r="A33" s="14"/>
      <c r="B33" s="14"/>
      <c r="C33" s="15" t="s">
        <v>309</v>
      </c>
      <c r="D33" s="14"/>
      <c r="E33" s="14"/>
      <c r="F33" s="14"/>
      <c r="G33" s="14"/>
      <c r="H33" s="14"/>
      <c r="I33" s="14"/>
      <c r="J33" s="14"/>
      <c r="K33" s="14"/>
      <c r="L33" s="14"/>
      <c r="M33" s="14"/>
      <c r="N33" s="14"/>
      <c r="O33" s="14"/>
      <c r="P33" s="15" t="s">
        <v>320</v>
      </c>
      <c r="Q33" s="14"/>
      <c r="R33" s="14"/>
      <c r="S33" s="14"/>
      <c r="T33" s="14"/>
      <c r="U33" s="14"/>
      <c r="V33" s="14"/>
      <c r="W33" s="14"/>
      <c r="X33" s="14"/>
      <c r="Y33" s="14"/>
      <c r="Z33" s="14"/>
      <c r="AA33" s="14"/>
      <c r="AB33" s="14"/>
      <c r="AC33" s="15"/>
      <c r="AD33" s="15" t="s">
        <v>342</v>
      </c>
      <c r="AE33" s="14"/>
      <c r="AF33" s="14"/>
      <c r="AG33" s="14"/>
      <c r="AH33" s="14"/>
      <c r="AI33" s="14"/>
    </row>
    <row r="34" spans="1:35" x14ac:dyDescent="0.3">
      <c r="A34" s="14"/>
      <c r="B34" s="14"/>
      <c r="C34" s="14"/>
      <c r="D34" s="15" t="s">
        <v>310</v>
      </c>
      <c r="E34" s="14"/>
      <c r="F34" s="14"/>
      <c r="G34" s="14"/>
      <c r="H34" s="14"/>
      <c r="I34" s="14"/>
      <c r="J34" s="14"/>
      <c r="K34" s="14"/>
      <c r="L34" s="14"/>
      <c r="M34" s="14"/>
      <c r="N34" s="14"/>
      <c r="O34" s="14"/>
      <c r="P34" s="14"/>
      <c r="Q34" s="15" t="s">
        <v>321</v>
      </c>
      <c r="R34" s="14"/>
      <c r="S34" s="14"/>
      <c r="T34" s="14"/>
      <c r="U34" s="14"/>
      <c r="V34" s="14"/>
      <c r="W34" s="14"/>
      <c r="X34" s="14"/>
      <c r="Y34" s="14"/>
      <c r="Z34" s="14"/>
      <c r="AA34" s="14"/>
      <c r="AB34" s="14"/>
      <c r="AC34" s="14"/>
      <c r="AD34" s="14"/>
      <c r="AE34" s="14"/>
      <c r="AF34" s="14"/>
      <c r="AG34" s="14"/>
      <c r="AH34" s="14"/>
      <c r="AI34" s="14"/>
    </row>
    <row r="35" spans="1:35" x14ac:dyDescent="0.3">
      <c r="A35" s="14"/>
      <c r="B35" s="14"/>
      <c r="C35" s="14"/>
      <c r="D35" s="14"/>
      <c r="E35" s="15" t="s">
        <v>311</v>
      </c>
      <c r="F35" s="14"/>
      <c r="G35" s="14"/>
      <c r="H35" s="14"/>
      <c r="I35" s="14"/>
      <c r="J35" s="14"/>
      <c r="K35" s="14"/>
      <c r="L35" s="14"/>
      <c r="M35" s="14"/>
      <c r="N35" s="14"/>
      <c r="O35" s="14"/>
      <c r="P35" s="14"/>
      <c r="Q35" s="14"/>
      <c r="R35" s="15" t="s">
        <v>322</v>
      </c>
      <c r="S35" s="14"/>
      <c r="T35" s="14"/>
      <c r="U35" s="14"/>
      <c r="V35" s="14"/>
      <c r="W35" s="14"/>
      <c r="X35" s="14"/>
      <c r="Y35" s="14"/>
      <c r="Z35" s="14"/>
      <c r="AA35" s="14"/>
      <c r="AB35" s="14"/>
      <c r="AC35" s="14"/>
      <c r="AD35" s="14"/>
      <c r="AE35" s="14"/>
      <c r="AF35" s="14"/>
      <c r="AG35" s="15" t="s">
        <v>335</v>
      </c>
      <c r="AH35" s="14"/>
      <c r="AI35" s="14"/>
    </row>
    <row r="36" spans="1:35" x14ac:dyDescent="0.3">
      <c r="A36" s="14"/>
      <c r="B36" s="14"/>
      <c r="C36" s="14"/>
      <c r="D36" s="14"/>
      <c r="E36" s="14"/>
      <c r="F36" s="15" t="s">
        <v>312</v>
      </c>
      <c r="G36" s="14"/>
      <c r="H36" s="14"/>
      <c r="I36" s="14"/>
      <c r="J36" s="14"/>
      <c r="K36" s="14"/>
      <c r="L36" s="14"/>
      <c r="M36" s="14"/>
      <c r="N36" s="14"/>
      <c r="O36" s="14"/>
      <c r="P36" s="14"/>
      <c r="Q36" s="14"/>
      <c r="R36" s="14"/>
      <c r="S36" s="15" t="s">
        <v>323</v>
      </c>
      <c r="T36" s="14"/>
      <c r="U36" s="14"/>
      <c r="V36" s="14"/>
      <c r="W36" s="14"/>
      <c r="X36" s="14"/>
      <c r="Y36" s="14"/>
      <c r="Z36" s="14"/>
      <c r="AA36" s="14"/>
      <c r="AB36" s="14"/>
      <c r="AC36" s="14"/>
      <c r="AD36" s="14"/>
      <c r="AE36" s="14"/>
      <c r="AF36" s="14"/>
      <c r="AG36" s="14"/>
      <c r="AH36" s="15" t="s">
        <v>336</v>
      </c>
      <c r="AI36" s="14"/>
    </row>
    <row r="37" spans="1:35" x14ac:dyDescent="0.3">
      <c r="A37" s="14"/>
      <c r="B37" s="14"/>
      <c r="C37" s="14"/>
      <c r="D37" s="14"/>
      <c r="E37" s="14"/>
      <c r="F37" s="14"/>
      <c r="G37" s="15" t="s">
        <v>313</v>
      </c>
      <c r="H37" s="14"/>
      <c r="I37" s="14"/>
      <c r="J37" s="14"/>
      <c r="K37" s="14"/>
      <c r="L37" s="14"/>
      <c r="M37" s="14"/>
      <c r="N37" s="14"/>
      <c r="O37" s="14"/>
      <c r="P37" s="14"/>
      <c r="Q37" s="14"/>
      <c r="R37" s="14"/>
      <c r="S37" s="14"/>
      <c r="T37" s="15" t="s">
        <v>324</v>
      </c>
      <c r="U37" s="14"/>
      <c r="V37" s="14"/>
      <c r="W37" s="14"/>
      <c r="X37" s="14"/>
      <c r="Y37" s="14"/>
      <c r="Z37" s="14"/>
      <c r="AA37" s="14"/>
      <c r="AB37" s="14"/>
      <c r="AC37" s="14"/>
      <c r="AD37" s="14"/>
      <c r="AE37" s="14"/>
      <c r="AF37" s="14"/>
      <c r="AG37" s="14"/>
      <c r="AH37" s="14"/>
      <c r="AI37" s="14"/>
    </row>
    <row r="38" spans="1:35" x14ac:dyDescent="0.3">
      <c r="A38" s="14"/>
      <c r="B38" s="14"/>
      <c r="C38" s="14"/>
      <c r="D38" s="14"/>
      <c r="E38" s="14"/>
      <c r="F38" s="14"/>
      <c r="G38" s="14"/>
      <c r="H38" s="15" t="s">
        <v>314</v>
      </c>
      <c r="I38" s="14"/>
      <c r="J38" s="14"/>
      <c r="K38" s="14"/>
      <c r="L38" s="14"/>
      <c r="M38" s="14"/>
      <c r="N38" s="14"/>
      <c r="O38" s="14"/>
      <c r="P38" s="14"/>
      <c r="Q38" s="14"/>
      <c r="R38" s="14"/>
      <c r="S38" s="14"/>
      <c r="T38" s="14"/>
      <c r="U38" s="15" t="s">
        <v>325</v>
      </c>
      <c r="V38" s="14"/>
      <c r="W38" s="14"/>
      <c r="X38" s="14"/>
      <c r="Y38" s="14"/>
      <c r="Z38" s="14"/>
      <c r="AA38" s="14"/>
      <c r="AB38" s="14"/>
      <c r="AC38" s="14"/>
      <c r="AD38" s="14"/>
      <c r="AE38" s="14"/>
      <c r="AF38" s="14"/>
      <c r="AG38" s="14"/>
      <c r="AH38" s="14"/>
      <c r="AI38" s="14"/>
    </row>
    <row r="39" spans="1:35" x14ac:dyDescent="0.3">
      <c r="A39" s="14"/>
      <c r="B39" s="14"/>
      <c r="C39" s="14"/>
      <c r="D39" s="14"/>
      <c r="E39" s="14"/>
      <c r="F39" s="14"/>
      <c r="G39" s="14"/>
      <c r="H39" s="14"/>
      <c r="I39" s="15" t="s">
        <v>315</v>
      </c>
      <c r="J39" s="14"/>
      <c r="K39" s="14"/>
      <c r="L39" s="14"/>
      <c r="M39" s="14"/>
      <c r="N39" s="14"/>
      <c r="O39" s="14"/>
      <c r="P39" s="14"/>
      <c r="Q39" s="14"/>
      <c r="R39" s="14"/>
      <c r="S39" s="14"/>
      <c r="T39" s="14"/>
      <c r="U39" s="14"/>
      <c r="V39" s="15" t="s">
        <v>326</v>
      </c>
      <c r="W39" s="14"/>
      <c r="X39" s="14"/>
      <c r="Y39" s="14"/>
      <c r="Z39" s="14"/>
      <c r="AA39" s="14"/>
      <c r="AB39" s="14"/>
      <c r="AC39" s="15" t="s">
        <v>51</v>
      </c>
      <c r="AD39" s="14"/>
      <c r="AE39" s="14"/>
      <c r="AF39" s="14"/>
      <c r="AG39" s="14"/>
      <c r="AH39" s="14"/>
      <c r="AI39" s="14"/>
    </row>
    <row r="40" spans="1:35" x14ac:dyDescent="0.3">
      <c r="A40" s="14"/>
      <c r="B40" s="14"/>
      <c r="C40" s="14"/>
      <c r="D40" s="14"/>
      <c r="E40" s="14"/>
      <c r="F40" s="14"/>
      <c r="G40" s="14"/>
      <c r="H40" s="14"/>
      <c r="I40" s="14"/>
      <c r="J40" s="14"/>
      <c r="K40" s="15" t="s">
        <v>316</v>
      </c>
      <c r="L40" s="14"/>
      <c r="M40" s="14"/>
      <c r="N40" s="14"/>
      <c r="O40" s="14"/>
      <c r="P40" s="14"/>
      <c r="Q40" s="14"/>
      <c r="R40" s="14"/>
      <c r="S40" s="14"/>
      <c r="T40" s="14"/>
      <c r="U40" s="14"/>
      <c r="V40" s="14"/>
      <c r="W40" s="15" t="s">
        <v>327</v>
      </c>
      <c r="X40" s="14"/>
      <c r="Y40" s="14"/>
      <c r="Z40" s="14"/>
      <c r="AA40" s="14"/>
      <c r="AB40" s="14"/>
      <c r="AC40" s="14"/>
      <c r="AD40" s="15" t="s">
        <v>52</v>
      </c>
      <c r="AE40" s="14"/>
      <c r="AF40" s="14"/>
      <c r="AG40" s="14"/>
      <c r="AH40" s="14"/>
      <c r="AI40" s="14"/>
    </row>
    <row r="41" spans="1:35" x14ac:dyDescent="0.3">
      <c r="A41" s="14"/>
      <c r="B41" s="14"/>
      <c r="C41" s="14"/>
      <c r="D41" s="14"/>
      <c r="E41" s="14"/>
      <c r="F41" s="14"/>
      <c r="G41" s="14"/>
      <c r="H41" s="14"/>
      <c r="I41" s="14"/>
      <c r="J41" s="14"/>
      <c r="K41" s="14"/>
      <c r="L41" s="15" t="s">
        <v>317</v>
      </c>
      <c r="M41" s="14"/>
      <c r="N41" s="14"/>
      <c r="O41" s="14"/>
      <c r="P41" s="14"/>
      <c r="Q41" s="14"/>
      <c r="R41" s="14"/>
      <c r="S41" s="14"/>
      <c r="T41" s="14"/>
      <c r="U41" s="14"/>
      <c r="V41" s="14"/>
      <c r="W41" s="14"/>
      <c r="X41" s="14"/>
      <c r="Y41" s="15" t="s">
        <v>328</v>
      </c>
      <c r="Z41" s="14"/>
      <c r="AA41" s="14"/>
      <c r="AB41" s="14"/>
      <c r="AC41" s="14"/>
      <c r="AD41" s="14"/>
      <c r="AE41" s="14"/>
      <c r="AF41" s="14"/>
      <c r="AG41" s="14"/>
      <c r="AH41" s="14"/>
      <c r="AI41" s="14"/>
    </row>
    <row r="42" spans="1:35" x14ac:dyDescent="0.3">
      <c r="A42" s="14"/>
      <c r="B42" s="14"/>
      <c r="C42" s="14"/>
      <c r="D42" s="14"/>
      <c r="E42" s="14"/>
      <c r="F42" s="14"/>
      <c r="G42" s="14"/>
      <c r="H42" s="14"/>
      <c r="I42" s="14"/>
      <c r="J42" s="14"/>
      <c r="K42" s="14"/>
      <c r="L42" s="14"/>
      <c r="M42" s="15" t="s">
        <v>318</v>
      </c>
      <c r="N42" s="14"/>
      <c r="O42" s="14"/>
      <c r="P42" s="14"/>
      <c r="Q42" s="14"/>
      <c r="R42" s="14"/>
      <c r="S42" s="14"/>
      <c r="T42" s="14"/>
      <c r="U42" s="14"/>
      <c r="V42" s="14"/>
      <c r="W42" s="14"/>
      <c r="X42" s="14"/>
      <c r="Y42" s="14"/>
      <c r="Z42" s="15" t="s">
        <v>329</v>
      </c>
      <c r="AA42" s="14"/>
      <c r="AB42" s="14"/>
      <c r="AC42" s="14"/>
      <c r="AD42" s="14"/>
      <c r="AE42" s="14"/>
      <c r="AF42" s="14"/>
      <c r="AG42" s="14"/>
      <c r="AH42" s="14"/>
      <c r="AI42" s="14"/>
    </row>
    <row r="43" spans="1:35" x14ac:dyDescent="0.3">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5" t="s">
        <v>330</v>
      </c>
      <c r="AC43" s="14"/>
      <c r="AD43" s="14"/>
      <c r="AE43" s="14"/>
      <c r="AF43" s="14"/>
      <c r="AG43" s="14"/>
      <c r="AH43" s="14"/>
      <c r="AI43" s="14"/>
    </row>
    <row r="44" spans="1:35" x14ac:dyDescent="0.3">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5" t="s">
        <v>331</v>
      </c>
      <c r="AD44" s="14"/>
      <c r="AE44" s="14"/>
      <c r="AF44" s="14"/>
      <c r="AG44" s="14"/>
      <c r="AH44" s="14"/>
      <c r="AI44" s="14"/>
    </row>
    <row r="45" spans="1:35" x14ac:dyDescent="0.3">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5" t="s">
        <v>332</v>
      </c>
      <c r="AE45" s="14"/>
      <c r="AF45" s="14"/>
      <c r="AG45" s="14"/>
      <c r="AH45" s="14"/>
      <c r="AI45" s="14"/>
    </row>
    <row r="46" spans="1:35" x14ac:dyDescent="0.3">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5" t="s">
        <v>333</v>
      </c>
      <c r="AF46" s="14"/>
      <c r="AG46" s="14"/>
      <c r="AH46" s="14"/>
      <c r="AI46" s="14"/>
    </row>
    <row r="47" spans="1:35" x14ac:dyDescent="0.3">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5" t="s">
        <v>334</v>
      </c>
      <c r="AG47" s="14"/>
      <c r="AH47" s="14"/>
      <c r="AI47" s="14"/>
    </row>
    <row r="48" spans="1:35" x14ac:dyDescent="0.3">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row>
    <row r="49" spans="1:35" x14ac:dyDescent="0.3">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5"/>
      <c r="AD49" s="15"/>
      <c r="AE49" s="14"/>
      <c r="AF49" s="14"/>
      <c r="AG49" s="14"/>
      <c r="AH49" s="14"/>
      <c r="AI49" s="14"/>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BK304"/>
  <sheetViews>
    <sheetView topLeftCell="D1" zoomScale="115" zoomScaleNormal="115" workbookViewId="0">
      <selection activeCell="I20" sqref="I20"/>
    </sheetView>
  </sheetViews>
  <sheetFormatPr baseColWidth="10" defaultRowHeight="14.4" x14ac:dyDescent="0.3"/>
  <sheetData>
    <row r="1" spans="1:63" x14ac:dyDescent="0.3">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row>
    <row r="2" spans="1:63" x14ac:dyDescent="0.3">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row>
    <row r="3" spans="1:63" x14ac:dyDescent="0.3">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row>
    <row r="4" spans="1:63" x14ac:dyDescent="0.3">
      <c r="A4" s="17"/>
      <c r="B4" s="17"/>
      <c r="C4" s="17"/>
      <c r="D4" s="17"/>
      <c r="E4" s="17"/>
      <c r="F4" s="17"/>
      <c r="G4" s="17"/>
      <c r="H4" s="17"/>
      <c r="I4" s="17"/>
      <c r="J4" s="17"/>
      <c r="K4" s="17"/>
      <c r="L4" s="17"/>
      <c r="M4" s="17"/>
      <c r="N4" s="17">
        <v>2024</v>
      </c>
      <c r="O4" s="17"/>
      <c r="P4" s="17"/>
      <c r="Q4" s="17"/>
      <c r="R4" s="17"/>
      <c r="S4" s="17"/>
      <c r="T4" s="17"/>
      <c r="U4" s="17"/>
      <c r="V4" s="17"/>
      <c r="W4" s="17"/>
      <c r="X4" s="17"/>
      <c r="Y4" s="17"/>
      <c r="Z4" s="17"/>
      <c r="AA4" s="17"/>
      <c r="AB4" s="17"/>
      <c r="AC4" s="17">
        <v>2024</v>
      </c>
      <c r="AD4" s="17"/>
      <c r="AE4" s="17"/>
      <c r="AF4" s="17"/>
      <c r="AG4" s="17"/>
      <c r="AH4" s="17"/>
      <c r="AI4" s="17"/>
      <c r="AJ4" s="17"/>
      <c r="AK4" s="17"/>
      <c r="AL4" s="17"/>
      <c r="AM4" s="17"/>
      <c r="AN4" s="17"/>
      <c r="AO4" s="17"/>
      <c r="AP4" s="17"/>
      <c r="AQ4" s="17"/>
      <c r="AR4" s="17">
        <v>2024</v>
      </c>
      <c r="AS4" s="17"/>
      <c r="AT4" s="17"/>
      <c r="AU4" s="17"/>
      <c r="AV4" s="17"/>
      <c r="AW4" s="17"/>
      <c r="AX4" s="17"/>
      <c r="AY4" s="17"/>
      <c r="AZ4" s="17"/>
      <c r="BA4" s="17"/>
      <c r="BB4" s="17"/>
      <c r="BC4" s="17"/>
      <c r="BD4" s="17"/>
      <c r="BE4" s="17"/>
      <c r="BF4" s="17"/>
      <c r="BG4" s="17"/>
      <c r="BH4" s="17">
        <v>2024</v>
      </c>
      <c r="BI4" s="17"/>
      <c r="BJ4" s="17"/>
      <c r="BK4" s="17"/>
    </row>
    <row r="5" spans="1:63" x14ac:dyDescent="0.3">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row>
    <row r="6" spans="1:63" x14ac:dyDescent="0.3">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row>
    <row r="7" spans="1:63" x14ac:dyDescent="0.3">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row>
    <row r="8" spans="1:63" x14ac:dyDescent="0.3">
      <c r="A8" s="17"/>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row>
    <row r="9" spans="1:63" x14ac:dyDescent="0.3">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row>
    <row r="10" spans="1:63" x14ac:dyDescent="0.3">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row>
    <row r="11" spans="1:63" x14ac:dyDescent="0.3">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row>
    <row r="12" spans="1:63" x14ac:dyDescent="0.3">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row>
    <row r="13" spans="1:63" x14ac:dyDescent="0.3">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row>
    <row r="14" spans="1:63" x14ac:dyDescent="0.3">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row>
    <row r="15" spans="1:63" x14ac:dyDescent="0.3">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row>
    <row r="16" spans="1:63" x14ac:dyDescent="0.3">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row>
    <row r="17" spans="1:63" x14ac:dyDescent="0.3">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row>
    <row r="18" spans="1:63" x14ac:dyDescent="0.3">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row>
    <row r="19" spans="1:63" x14ac:dyDescent="0.3">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row>
    <row r="20" spans="1:63" x14ac:dyDescent="0.3">
      <c r="A20" s="17"/>
      <c r="B20" s="17"/>
      <c r="C20" s="17"/>
      <c r="D20" s="17"/>
      <c r="E20" s="17"/>
      <c r="F20" s="17"/>
      <c r="G20" s="17"/>
      <c r="H20" s="17"/>
      <c r="I20" s="17" t="s">
        <v>358</v>
      </c>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row>
    <row r="21" spans="1:63" x14ac:dyDescent="0.3">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row>
    <row r="22" spans="1:63" x14ac:dyDescent="0.3">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row>
    <row r="23" spans="1:63" x14ac:dyDescent="0.3">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row>
    <row r="24" spans="1:63" x14ac:dyDescent="0.3">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row>
    <row r="25" spans="1:63" x14ac:dyDescent="0.3">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row>
    <row r="26" spans="1:63" x14ac:dyDescent="0.3">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row>
    <row r="27" spans="1:63" x14ac:dyDescent="0.3">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row>
    <row r="28" spans="1:63" x14ac:dyDescent="0.3">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row>
    <row r="29" spans="1:63" x14ac:dyDescent="0.3">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row>
    <row r="30" spans="1:63" x14ac:dyDescent="0.3">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row>
    <row r="31" spans="1:63" x14ac:dyDescent="0.3">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row>
    <row r="32" spans="1:63" x14ac:dyDescent="0.3">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row>
    <row r="33" spans="1:63" x14ac:dyDescent="0.3">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row>
    <row r="34" spans="1:63" x14ac:dyDescent="0.3">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row>
    <row r="35" spans="1:63" x14ac:dyDescent="0.3">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row>
    <row r="36" spans="1:63" x14ac:dyDescent="0.3">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row>
    <row r="37" spans="1:63" x14ac:dyDescent="0.3">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row>
    <row r="38" spans="1:63" x14ac:dyDescent="0.3">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row>
    <row r="39" spans="1:63" x14ac:dyDescent="0.3">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t="s">
        <v>356</v>
      </c>
      <c r="AX39" s="17"/>
      <c r="AY39" s="17"/>
      <c r="AZ39" s="17"/>
      <c r="BA39" s="17"/>
      <c r="BB39" s="17"/>
      <c r="BC39" s="17"/>
      <c r="BD39" s="17"/>
      <c r="BE39" s="17"/>
      <c r="BF39" s="17"/>
      <c r="BG39" s="17"/>
      <c r="BH39" s="17"/>
      <c r="BI39" s="17"/>
      <c r="BJ39" s="17"/>
      <c r="BK39" s="17"/>
    </row>
    <row r="40" spans="1:63" x14ac:dyDescent="0.3">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row>
    <row r="41" spans="1:63" x14ac:dyDescent="0.3">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row>
    <row r="42" spans="1:63" x14ac:dyDescent="0.3">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row>
    <row r="43" spans="1:63" x14ac:dyDescent="0.3">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row>
    <row r="44" spans="1:63" x14ac:dyDescent="0.3">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row>
    <row r="45" spans="1:63" x14ac:dyDescent="0.3">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row>
    <row r="46" spans="1:63" x14ac:dyDescent="0.3">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8" t="s">
        <v>98</v>
      </c>
      <c r="AW46" s="19">
        <v>10975</v>
      </c>
      <c r="AX46">
        <v>21</v>
      </c>
      <c r="AY46" s="17"/>
      <c r="AZ46" s="17"/>
      <c r="BA46" s="17"/>
      <c r="BB46" s="17"/>
      <c r="BC46" s="17"/>
      <c r="BD46" s="17"/>
      <c r="BE46" s="17"/>
      <c r="BF46" s="17"/>
      <c r="BG46" s="17"/>
      <c r="BH46" s="17"/>
      <c r="BI46" s="17"/>
      <c r="BJ46" s="17"/>
      <c r="BK46" s="17"/>
    </row>
    <row r="47" spans="1:63" x14ac:dyDescent="0.3">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8" t="s">
        <v>156</v>
      </c>
      <c r="AW47" s="19">
        <v>14530</v>
      </c>
      <c r="AX47">
        <v>23</v>
      </c>
      <c r="AY47" s="17"/>
      <c r="AZ47" s="17"/>
      <c r="BA47" s="17"/>
      <c r="BB47" s="17"/>
      <c r="BC47" s="17"/>
      <c r="BD47" s="17"/>
      <c r="BE47" s="17"/>
      <c r="BF47" s="17"/>
      <c r="BG47" s="17"/>
      <c r="BH47" s="17"/>
      <c r="BI47" s="17"/>
      <c r="BJ47" s="17"/>
      <c r="BK47" s="17"/>
    </row>
    <row r="48" spans="1:63" x14ac:dyDescent="0.3">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20" t="s">
        <v>283</v>
      </c>
      <c r="AW48" s="19">
        <v>28169</v>
      </c>
      <c r="AX48">
        <v>29</v>
      </c>
      <c r="AY48" s="17"/>
      <c r="AZ48" s="17"/>
      <c r="BA48" s="17"/>
      <c r="BB48" s="17"/>
      <c r="BC48" s="17"/>
      <c r="BD48" s="17"/>
      <c r="BE48" s="17"/>
      <c r="BF48" s="17"/>
      <c r="BG48" s="17"/>
      <c r="BH48" s="17"/>
      <c r="BI48" s="17"/>
      <c r="BJ48" s="17"/>
      <c r="BK48" s="17"/>
    </row>
    <row r="49" spans="1:63" x14ac:dyDescent="0.3">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8" t="s">
        <v>134</v>
      </c>
      <c r="AW49" s="19">
        <v>12804</v>
      </c>
      <c r="AX49">
        <v>23</v>
      </c>
      <c r="AY49" s="17"/>
      <c r="AZ49" s="17"/>
      <c r="BA49" s="17"/>
      <c r="BB49" s="17"/>
      <c r="BC49" s="17"/>
      <c r="BD49" s="17"/>
      <c r="BE49" s="17"/>
      <c r="BF49" s="17"/>
      <c r="BG49" s="17"/>
      <c r="BH49" s="17"/>
      <c r="BI49" s="17"/>
      <c r="BJ49" s="17"/>
      <c r="BK49" s="17"/>
    </row>
    <row r="50" spans="1:63" x14ac:dyDescent="0.3">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20" t="s">
        <v>269</v>
      </c>
      <c r="AW50" s="19">
        <v>7134</v>
      </c>
      <c r="AX50">
        <v>19</v>
      </c>
      <c r="AY50" s="17"/>
      <c r="AZ50" s="17"/>
      <c r="BA50" s="17"/>
      <c r="BB50" s="17"/>
      <c r="BC50" s="17"/>
      <c r="BD50" s="17"/>
      <c r="BE50" s="17"/>
      <c r="BF50" s="17"/>
      <c r="BG50" s="17"/>
      <c r="BH50" s="17"/>
      <c r="BI50" s="17"/>
      <c r="BJ50" s="17"/>
      <c r="BK50" s="17"/>
    </row>
    <row r="51" spans="1:63" x14ac:dyDescent="0.3">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20" t="s">
        <v>173</v>
      </c>
      <c r="AW51" s="19">
        <v>28998</v>
      </c>
      <c r="AX51">
        <v>29</v>
      </c>
      <c r="AY51" s="17"/>
      <c r="AZ51" s="17"/>
      <c r="BA51" s="17"/>
      <c r="BB51" s="17"/>
      <c r="BC51" s="17"/>
      <c r="BD51" s="17"/>
      <c r="BE51" s="17"/>
      <c r="BF51" s="17"/>
      <c r="BG51" s="17"/>
      <c r="BH51" s="17"/>
      <c r="BI51" s="17"/>
      <c r="BJ51" s="17"/>
      <c r="BK51" s="17"/>
    </row>
    <row r="52" spans="1:63" x14ac:dyDescent="0.3">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20" t="s">
        <v>157</v>
      </c>
      <c r="AW52" s="19">
        <v>4228</v>
      </c>
      <c r="AX52">
        <v>15</v>
      </c>
      <c r="AY52" s="17"/>
      <c r="AZ52" s="17"/>
      <c r="BA52" s="17"/>
      <c r="BB52" s="17"/>
      <c r="BC52" s="17"/>
      <c r="BD52" s="17"/>
      <c r="BE52" s="17"/>
      <c r="BF52" s="17"/>
      <c r="BG52" s="17"/>
      <c r="BH52" s="17"/>
      <c r="BI52" s="17"/>
      <c r="BJ52" s="17"/>
      <c r="BK52" s="17"/>
    </row>
    <row r="53" spans="1:63" x14ac:dyDescent="0.3">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8" t="s">
        <v>147</v>
      </c>
      <c r="AW53" s="19">
        <v>7619</v>
      </c>
      <c r="AX53">
        <v>19</v>
      </c>
      <c r="AY53" s="17"/>
      <c r="AZ53" s="17"/>
      <c r="BA53" s="17"/>
      <c r="BB53" s="17"/>
      <c r="BC53" s="17"/>
      <c r="BD53" s="17"/>
      <c r="BE53" s="17"/>
      <c r="BF53" s="17"/>
      <c r="BG53" s="17"/>
      <c r="BH53" s="17"/>
      <c r="BI53" s="17"/>
      <c r="BJ53" s="17"/>
      <c r="BK53" s="17"/>
    </row>
    <row r="54" spans="1:63" x14ac:dyDescent="0.3">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20" t="s">
        <v>227</v>
      </c>
      <c r="AW54" s="19">
        <v>31234</v>
      </c>
      <c r="AX54">
        <v>31</v>
      </c>
      <c r="AY54" s="17"/>
      <c r="AZ54" s="17"/>
      <c r="BA54" s="17"/>
      <c r="BB54" s="17"/>
      <c r="BC54" s="17"/>
      <c r="BD54" s="17"/>
      <c r="BE54" s="17"/>
      <c r="BF54" s="17"/>
      <c r="BG54" s="17"/>
      <c r="BH54" s="17"/>
      <c r="BI54" s="17"/>
      <c r="BJ54" s="17"/>
      <c r="BK54" s="17"/>
    </row>
    <row r="55" spans="1:63" x14ac:dyDescent="0.3">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8" t="s">
        <v>284</v>
      </c>
      <c r="AW55" s="19">
        <v>7316</v>
      </c>
      <c r="AX55">
        <v>19</v>
      </c>
      <c r="AY55" s="17"/>
      <c r="AZ55" s="17"/>
      <c r="BA55" s="17"/>
      <c r="BB55" s="17"/>
      <c r="BC55" s="17"/>
      <c r="BD55" s="17"/>
      <c r="BE55" s="17"/>
      <c r="BF55" s="17"/>
      <c r="BG55" s="17"/>
      <c r="BH55" s="17"/>
      <c r="BI55" s="17"/>
      <c r="BJ55" s="17"/>
      <c r="BK55" s="17"/>
    </row>
    <row r="56" spans="1:63" x14ac:dyDescent="0.3">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20" t="s">
        <v>90</v>
      </c>
      <c r="AW56" s="19">
        <v>30028</v>
      </c>
      <c r="AX56">
        <v>31</v>
      </c>
      <c r="AY56" s="17"/>
      <c r="AZ56" s="17"/>
      <c r="BA56" s="17"/>
      <c r="BB56" s="17"/>
      <c r="BC56" s="17"/>
      <c r="BD56" s="17"/>
      <c r="BE56" s="17"/>
      <c r="BF56" s="17"/>
      <c r="BG56" s="17"/>
      <c r="BH56" s="17"/>
      <c r="BI56" s="17"/>
      <c r="BJ56" s="17"/>
      <c r="BK56" s="17"/>
    </row>
    <row r="57" spans="1:63" x14ac:dyDescent="0.3">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20" t="s">
        <v>228</v>
      </c>
      <c r="AW57" s="19">
        <v>5795</v>
      </c>
      <c r="AX57">
        <v>17</v>
      </c>
      <c r="AY57" s="17"/>
      <c r="AZ57" s="17"/>
      <c r="BA57" s="17"/>
      <c r="BB57" s="17"/>
      <c r="BC57" s="17"/>
      <c r="BD57" s="17"/>
      <c r="BE57" s="17"/>
      <c r="BF57" s="17"/>
      <c r="BG57" s="17"/>
      <c r="BH57" s="17"/>
      <c r="BI57" s="17"/>
      <c r="BJ57" s="17"/>
      <c r="BK57" s="17"/>
    </row>
    <row r="58" spans="1:63" x14ac:dyDescent="0.3">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20" t="s">
        <v>229</v>
      </c>
      <c r="AW58" s="19">
        <v>17711</v>
      </c>
      <c r="AX58">
        <v>25</v>
      </c>
      <c r="AY58" s="17"/>
      <c r="AZ58" s="17"/>
      <c r="BA58" s="17"/>
      <c r="BB58" s="17"/>
      <c r="BC58" s="17"/>
      <c r="BD58" s="17"/>
      <c r="BE58" s="17"/>
      <c r="BF58" s="17"/>
      <c r="BG58" s="17"/>
      <c r="BH58" s="17"/>
      <c r="BI58" s="17"/>
      <c r="BJ58" s="17"/>
      <c r="BK58" s="17"/>
    </row>
    <row r="59" spans="1:63" x14ac:dyDescent="0.3">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8" t="s">
        <v>197</v>
      </c>
      <c r="AW59" s="19">
        <v>4240</v>
      </c>
      <c r="AX59">
        <v>15</v>
      </c>
      <c r="AY59" s="17"/>
      <c r="AZ59" s="17"/>
      <c r="BA59" s="17"/>
      <c r="BB59" s="17"/>
      <c r="BC59" s="17"/>
      <c r="BD59" s="17"/>
      <c r="BE59" s="17"/>
      <c r="BF59" s="17"/>
      <c r="BG59" s="17"/>
      <c r="BH59" s="17"/>
      <c r="BI59" s="17"/>
      <c r="BJ59" s="17"/>
      <c r="BK59" s="17"/>
    </row>
    <row r="60" spans="1:63" x14ac:dyDescent="0.3">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8" t="s">
        <v>174</v>
      </c>
      <c r="AW60" s="19">
        <v>9344</v>
      </c>
      <c r="AX60">
        <v>21</v>
      </c>
      <c r="AY60" s="17"/>
      <c r="AZ60" s="17"/>
      <c r="BA60" s="17"/>
      <c r="BB60" s="17"/>
      <c r="BC60" s="17"/>
      <c r="BD60" s="17"/>
      <c r="BE60" s="17"/>
      <c r="BF60" s="17"/>
      <c r="BG60" s="17"/>
      <c r="BH60" s="17"/>
      <c r="BI60" s="17"/>
      <c r="BJ60" s="17"/>
      <c r="BK60" s="17"/>
    </row>
    <row r="61" spans="1:63" x14ac:dyDescent="0.3">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8" t="s">
        <v>175</v>
      </c>
      <c r="AW61" s="19">
        <v>12865</v>
      </c>
      <c r="AX61">
        <v>23</v>
      </c>
      <c r="AY61" s="17"/>
      <c r="AZ61" s="17"/>
      <c r="BA61" s="17"/>
      <c r="BB61" s="17"/>
      <c r="BC61" s="17"/>
      <c r="BD61" s="17"/>
      <c r="BE61" s="17"/>
      <c r="BF61" s="17"/>
      <c r="BG61" s="17"/>
      <c r="BH61" s="17"/>
      <c r="BI61" s="17"/>
      <c r="BJ61" s="17"/>
      <c r="BK61" s="17"/>
    </row>
    <row r="62" spans="1:63" x14ac:dyDescent="0.3">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8" t="s">
        <v>198</v>
      </c>
      <c r="AW62" s="19">
        <v>4485</v>
      </c>
      <c r="AX62">
        <v>15</v>
      </c>
      <c r="AY62" s="17"/>
      <c r="AZ62" s="17"/>
      <c r="BA62" s="17"/>
      <c r="BB62" s="17"/>
      <c r="BC62" s="17"/>
      <c r="BD62" s="17"/>
      <c r="BE62" s="17"/>
      <c r="BF62" s="17"/>
      <c r="BG62" s="17"/>
      <c r="BH62" s="17"/>
      <c r="BI62" s="17"/>
      <c r="BJ62" s="17"/>
      <c r="BK62" s="17"/>
    </row>
    <row r="63" spans="1:63" x14ac:dyDescent="0.3">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8" t="s">
        <v>176</v>
      </c>
      <c r="AW63" s="19">
        <v>9022</v>
      </c>
      <c r="AX63">
        <v>21</v>
      </c>
      <c r="AY63" s="17"/>
      <c r="AZ63" s="17"/>
      <c r="BA63" s="17"/>
      <c r="BB63" s="17"/>
      <c r="BC63" s="17"/>
      <c r="BD63" s="17"/>
      <c r="BE63" s="17"/>
      <c r="BF63" s="17"/>
      <c r="BG63" s="17"/>
      <c r="BH63" s="17"/>
      <c r="BI63" s="17"/>
      <c r="BJ63" s="17"/>
      <c r="BK63" s="17"/>
    </row>
    <row r="64" spans="1:63" x14ac:dyDescent="0.3">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21" t="s">
        <v>232</v>
      </c>
      <c r="AW64" s="19">
        <v>20665</v>
      </c>
      <c r="AX64">
        <v>27</v>
      </c>
      <c r="AY64" s="17"/>
      <c r="AZ64" s="17"/>
      <c r="BA64" s="17"/>
      <c r="BB64" s="17"/>
      <c r="BC64" s="17"/>
      <c r="BD64" s="17"/>
      <c r="BE64" s="17"/>
      <c r="BF64" s="17"/>
      <c r="BG64" s="17"/>
      <c r="BH64" s="17"/>
      <c r="BI64" s="17"/>
      <c r="BJ64" s="17"/>
      <c r="BK64" s="17"/>
    </row>
    <row r="65" spans="1:63" x14ac:dyDescent="0.3">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20" t="s">
        <v>135</v>
      </c>
      <c r="AW65" s="19">
        <v>7138</v>
      </c>
      <c r="AX65">
        <v>19</v>
      </c>
      <c r="AY65" s="17"/>
      <c r="AZ65" s="17"/>
      <c r="BA65" s="17"/>
      <c r="BB65" s="17"/>
      <c r="BC65" s="17"/>
      <c r="BD65" s="17"/>
      <c r="BE65" s="17"/>
      <c r="BF65" s="17"/>
      <c r="BG65" s="17"/>
      <c r="BH65" s="17"/>
      <c r="BI65" s="17"/>
      <c r="BJ65" s="17"/>
      <c r="BK65" s="17"/>
    </row>
    <row r="66" spans="1:63" x14ac:dyDescent="0.3">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8" t="s">
        <v>270</v>
      </c>
      <c r="AW66" s="19">
        <v>9478</v>
      </c>
      <c r="AX66">
        <v>21</v>
      </c>
      <c r="AY66" s="17"/>
      <c r="AZ66" s="17"/>
      <c r="BA66" s="17"/>
      <c r="BB66" s="17"/>
      <c r="BC66" s="17"/>
      <c r="BD66" s="17"/>
      <c r="BE66" s="17"/>
      <c r="BF66" s="17"/>
      <c r="BG66" s="17"/>
      <c r="BH66" s="17"/>
      <c r="BI66" s="17"/>
      <c r="BJ66" s="17"/>
      <c r="BK66" s="17"/>
    </row>
    <row r="67" spans="1:63" x14ac:dyDescent="0.3">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8" t="s">
        <v>65</v>
      </c>
      <c r="AW67" s="19">
        <v>7231</v>
      </c>
      <c r="AX67">
        <v>19</v>
      </c>
      <c r="AY67" s="17"/>
      <c r="AZ67" s="17"/>
      <c r="BA67" s="17"/>
      <c r="BB67" s="17"/>
      <c r="BC67" s="17"/>
      <c r="BD67" s="17"/>
      <c r="BE67" s="17"/>
      <c r="BF67" s="17"/>
      <c r="BG67" s="17"/>
      <c r="BH67" s="17"/>
      <c r="BI67" s="17"/>
      <c r="BJ67" s="17"/>
      <c r="BK67" s="17"/>
    </row>
    <row r="68" spans="1:63" x14ac:dyDescent="0.3">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8" t="s">
        <v>91</v>
      </c>
      <c r="AW68" s="19">
        <v>14237</v>
      </c>
      <c r="AX68">
        <v>23</v>
      </c>
      <c r="AY68" s="17"/>
      <c r="AZ68" s="17"/>
      <c r="BA68" s="17"/>
      <c r="BB68" s="17"/>
      <c r="BC68" s="17"/>
      <c r="BD68" s="17"/>
      <c r="BE68" s="17"/>
      <c r="BF68" s="17"/>
      <c r="BG68" s="17"/>
      <c r="BH68" s="17"/>
      <c r="BI68" s="17"/>
      <c r="BJ68" s="17"/>
      <c r="BK68" s="17"/>
    </row>
    <row r="69" spans="1:63" x14ac:dyDescent="0.3">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8" t="s">
        <v>215</v>
      </c>
      <c r="AW69" s="19">
        <v>3342</v>
      </c>
      <c r="AX69">
        <v>13</v>
      </c>
      <c r="AY69" s="17"/>
      <c r="AZ69" s="17"/>
      <c r="BA69" s="17"/>
      <c r="BB69" s="17"/>
      <c r="BC69" s="17"/>
      <c r="BD69" s="17"/>
      <c r="BE69" s="17"/>
      <c r="BF69" s="17"/>
      <c r="BG69" s="17"/>
      <c r="BH69" s="17"/>
      <c r="BI69" s="17"/>
      <c r="BJ69" s="17"/>
      <c r="BK69" s="17"/>
    </row>
    <row r="70" spans="1:63" x14ac:dyDescent="0.3">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8" t="s">
        <v>92</v>
      </c>
      <c r="AW70" s="19">
        <v>11879</v>
      </c>
      <c r="AX70">
        <v>21</v>
      </c>
      <c r="AY70" s="17"/>
      <c r="AZ70" s="17"/>
      <c r="BA70" s="17"/>
      <c r="BB70" s="17"/>
      <c r="BC70" s="17"/>
      <c r="BD70" s="17"/>
      <c r="BE70" s="17"/>
      <c r="BF70" s="17"/>
      <c r="BG70" s="17"/>
      <c r="BH70" s="17"/>
      <c r="BI70" s="17"/>
      <c r="BJ70" s="17"/>
      <c r="BK70" s="17"/>
    </row>
    <row r="71" spans="1:63" x14ac:dyDescent="0.3">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8" t="s">
        <v>247</v>
      </c>
      <c r="AW71" s="19">
        <v>9009</v>
      </c>
      <c r="AX71">
        <v>21</v>
      </c>
      <c r="AY71" s="17"/>
      <c r="AZ71" s="17"/>
      <c r="BA71" s="17"/>
      <c r="BB71" s="17"/>
      <c r="BC71" s="17"/>
      <c r="BD71" s="17"/>
      <c r="BE71" s="17"/>
      <c r="BF71" s="17"/>
      <c r="BG71" s="17"/>
      <c r="BH71" s="17"/>
      <c r="BI71" s="17"/>
      <c r="BJ71" s="17"/>
      <c r="BK71" s="17"/>
    </row>
    <row r="72" spans="1:63" x14ac:dyDescent="0.3">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20" t="s">
        <v>177</v>
      </c>
      <c r="AW72" s="19">
        <v>12024</v>
      </c>
      <c r="AX72">
        <v>23</v>
      </c>
      <c r="AY72" s="17"/>
      <c r="AZ72" s="17"/>
      <c r="BA72" s="17"/>
      <c r="BB72" s="17"/>
      <c r="BC72" s="17"/>
      <c r="BD72" s="17"/>
      <c r="BE72" s="17"/>
      <c r="BF72" s="17"/>
      <c r="BG72" s="17"/>
      <c r="BH72" s="17"/>
      <c r="BI72" s="17"/>
      <c r="BJ72" s="17"/>
      <c r="BK72" s="17"/>
    </row>
    <row r="73" spans="1:63" x14ac:dyDescent="0.3">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8" t="s">
        <v>271</v>
      </c>
      <c r="AW73" s="19">
        <v>3468</v>
      </c>
      <c r="AX73">
        <v>13</v>
      </c>
      <c r="AY73" s="17"/>
      <c r="AZ73" s="17"/>
      <c r="BA73" s="17"/>
      <c r="BB73" s="17"/>
      <c r="BC73" s="17"/>
      <c r="BD73" s="17"/>
      <c r="BE73" s="17"/>
      <c r="BF73" s="17"/>
      <c r="BG73" s="17"/>
      <c r="BH73" s="17"/>
      <c r="BI73" s="17"/>
      <c r="BJ73" s="17"/>
      <c r="BK73" s="17"/>
    </row>
    <row r="74" spans="1:63" x14ac:dyDescent="0.3">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20" t="s">
        <v>136</v>
      </c>
      <c r="AW74" s="19">
        <v>33632</v>
      </c>
      <c r="AX74">
        <v>31</v>
      </c>
      <c r="AY74" s="17"/>
      <c r="AZ74" s="17"/>
      <c r="BA74" s="17"/>
      <c r="BB74" s="17"/>
      <c r="BC74" s="17"/>
      <c r="BD74" s="17"/>
      <c r="BE74" s="17"/>
      <c r="BF74" s="17"/>
      <c r="BG74" s="17"/>
      <c r="BH74" s="17"/>
      <c r="BI74" s="17"/>
      <c r="BJ74" s="17"/>
      <c r="BK74" s="17"/>
    </row>
    <row r="75" spans="1:63" x14ac:dyDescent="0.3">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8" t="s">
        <v>178</v>
      </c>
      <c r="AW75" s="19">
        <v>13479</v>
      </c>
      <c r="AX75">
        <v>23</v>
      </c>
      <c r="AY75" s="17"/>
      <c r="AZ75" s="17"/>
      <c r="BA75" s="17"/>
      <c r="BB75" s="17"/>
      <c r="BC75" s="17"/>
      <c r="BD75" s="17"/>
      <c r="BE75" s="17"/>
      <c r="BF75" s="17"/>
      <c r="BG75" s="17"/>
      <c r="BH75" s="17"/>
      <c r="BI75" s="17"/>
      <c r="BJ75" s="17"/>
      <c r="BK75" s="17"/>
    </row>
    <row r="76" spans="1:63" x14ac:dyDescent="0.3">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8" t="s">
        <v>248</v>
      </c>
      <c r="AW76" s="19">
        <v>5378</v>
      </c>
      <c r="AX76">
        <v>17</v>
      </c>
      <c r="AY76" s="17"/>
      <c r="AZ76" s="17"/>
      <c r="BA76" s="17"/>
      <c r="BB76" s="17"/>
      <c r="BC76" s="17"/>
      <c r="BD76" s="17"/>
      <c r="BE76" s="17"/>
      <c r="BF76" s="17"/>
      <c r="BG76" s="17"/>
      <c r="BH76" s="17"/>
      <c r="BI76" s="17"/>
      <c r="BJ76" s="17"/>
      <c r="BK76" s="17"/>
    </row>
    <row r="77" spans="1:63" x14ac:dyDescent="0.3">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20" t="s">
        <v>111</v>
      </c>
      <c r="AW77" s="19">
        <v>20276</v>
      </c>
      <c r="AX77">
        <v>27</v>
      </c>
      <c r="AY77" s="17"/>
      <c r="AZ77" s="17"/>
      <c r="BA77" s="17"/>
      <c r="BB77" s="17"/>
      <c r="BC77" s="17"/>
      <c r="BD77" s="17"/>
      <c r="BE77" s="17"/>
      <c r="BF77" s="17"/>
      <c r="BG77" s="17"/>
      <c r="BH77" s="17"/>
      <c r="BI77" s="17"/>
      <c r="BJ77" s="17"/>
      <c r="BK77" s="17"/>
    </row>
    <row r="78" spans="1:63" x14ac:dyDescent="0.3">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8" t="s">
        <v>344</v>
      </c>
      <c r="AW78" s="19">
        <v>40456</v>
      </c>
      <c r="AX78">
        <v>35</v>
      </c>
      <c r="AY78" s="17"/>
      <c r="AZ78" s="17"/>
      <c r="BA78" s="17"/>
      <c r="BB78" s="17"/>
      <c r="BC78" s="17"/>
      <c r="BD78" s="17"/>
      <c r="BE78" s="17"/>
      <c r="BF78" s="17"/>
      <c r="BG78" s="17"/>
      <c r="BH78" s="17"/>
      <c r="BI78" s="17"/>
      <c r="BJ78" s="17"/>
      <c r="BK78" s="17"/>
    </row>
    <row r="79" spans="1:63" x14ac:dyDescent="0.3">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20" t="s">
        <v>345</v>
      </c>
      <c r="AW79" s="19">
        <v>10644</v>
      </c>
      <c r="AX79">
        <v>21</v>
      </c>
      <c r="AY79" s="17"/>
      <c r="AZ79" s="17"/>
      <c r="BA79" s="17"/>
      <c r="BB79" s="17"/>
      <c r="BC79" s="17"/>
      <c r="BD79" s="17"/>
      <c r="BE79" s="17"/>
      <c r="BF79" s="17"/>
      <c r="BG79" s="17"/>
      <c r="BH79" s="17"/>
      <c r="BI79" s="17"/>
      <c r="BJ79" s="17"/>
      <c r="BK79" s="17"/>
    </row>
    <row r="80" spans="1:63" x14ac:dyDescent="0.3">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20" t="s">
        <v>126</v>
      </c>
      <c r="AW80" s="19">
        <v>23431</v>
      </c>
      <c r="AX80">
        <v>27</v>
      </c>
      <c r="AY80" s="17"/>
      <c r="AZ80" s="17"/>
      <c r="BA80" s="17"/>
      <c r="BB80" s="17"/>
      <c r="BC80" s="17"/>
      <c r="BD80" s="17"/>
      <c r="BE80" s="17"/>
      <c r="BF80" s="17"/>
      <c r="BG80" s="17"/>
      <c r="BH80" s="17"/>
      <c r="BI80" s="17"/>
      <c r="BJ80" s="17"/>
      <c r="BK80" s="17"/>
    </row>
    <row r="81" spans="1:63" x14ac:dyDescent="0.3">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8" t="s">
        <v>216</v>
      </c>
      <c r="AW81" s="19">
        <v>6550</v>
      </c>
      <c r="AX81">
        <v>17</v>
      </c>
      <c r="AY81" s="17"/>
      <c r="AZ81" s="17"/>
      <c r="BA81" s="17"/>
      <c r="BB81" s="17"/>
      <c r="BC81" s="17"/>
      <c r="BD81" s="17"/>
      <c r="BE81" s="17"/>
      <c r="BF81" s="17"/>
      <c r="BG81" s="17"/>
      <c r="BH81" s="17"/>
      <c r="BI81" s="17"/>
      <c r="BJ81" s="17"/>
      <c r="BK81" s="17"/>
    </row>
    <row r="82" spans="1:63" x14ac:dyDescent="0.3">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8" t="s">
        <v>93</v>
      </c>
      <c r="AW82" s="19">
        <v>3845</v>
      </c>
      <c r="AX82">
        <v>13</v>
      </c>
      <c r="AY82" s="17"/>
      <c r="AZ82" s="17"/>
      <c r="BA82" s="17"/>
      <c r="BB82" s="17"/>
      <c r="BC82" s="17"/>
      <c r="BD82" s="17"/>
      <c r="BE82" s="17"/>
      <c r="BF82" s="17"/>
      <c r="BG82" s="17"/>
      <c r="BH82" s="17"/>
      <c r="BI82" s="17"/>
      <c r="BJ82" s="17"/>
      <c r="BK82" s="17"/>
    </row>
    <row r="83" spans="1:63" x14ac:dyDescent="0.3">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8" t="s">
        <v>148</v>
      </c>
      <c r="AW83" s="19">
        <v>8098</v>
      </c>
      <c r="AX83">
        <v>19</v>
      </c>
      <c r="AY83" s="17"/>
      <c r="AZ83" s="17"/>
      <c r="BA83" s="17"/>
      <c r="BB83" s="17"/>
      <c r="BC83" s="17"/>
      <c r="BD83" s="17"/>
      <c r="BE83" s="17"/>
      <c r="BF83" s="17"/>
      <c r="BG83" s="17"/>
      <c r="BH83" s="17"/>
      <c r="BI83" s="17"/>
      <c r="BJ83" s="17"/>
      <c r="BK83" s="17"/>
    </row>
    <row r="84" spans="1:63" x14ac:dyDescent="0.3">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20" t="s">
        <v>158</v>
      </c>
      <c r="AW84" s="19">
        <v>3296</v>
      </c>
      <c r="AX84">
        <v>13</v>
      </c>
      <c r="AY84" s="17"/>
      <c r="AZ84" s="17"/>
      <c r="BA84" s="17"/>
      <c r="BB84" s="17"/>
      <c r="BC84" s="17"/>
      <c r="BD84" s="17"/>
      <c r="BE84" s="17"/>
      <c r="BF84" s="17"/>
      <c r="BG84" s="17"/>
      <c r="BH84" s="17"/>
      <c r="BI84" s="17"/>
      <c r="BJ84" s="17"/>
      <c r="BK84" s="17"/>
    </row>
    <row r="85" spans="1:63" x14ac:dyDescent="0.3">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8" t="s">
        <v>149</v>
      </c>
      <c r="AW85" s="19">
        <v>5716</v>
      </c>
      <c r="AX85">
        <v>17</v>
      </c>
      <c r="AY85" s="17"/>
      <c r="AZ85" s="17"/>
      <c r="BA85" s="17"/>
      <c r="BB85" s="17"/>
      <c r="BC85" s="17"/>
      <c r="BD85" s="17"/>
      <c r="BE85" s="17"/>
      <c r="BF85" s="17"/>
      <c r="BG85" s="17"/>
      <c r="BH85" s="17"/>
      <c r="BI85" s="17"/>
      <c r="BJ85" s="17"/>
      <c r="BK85" s="17"/>
    </row>
    <row r="86" spans="1:63" x14ac:dyDescent="0.3">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8" t="s">
        <v>299</v>
      </c>
      <c r="AW86" s="19">
        <v>4994</v>
      </c>
      <c r="AX86">
        <v>15</v>
      </c>
      <c r="AY86" s="17"/>
      <c r="AZ86" s="17"/>
      <c r="BA86" s="17"/>
      <c r="BB86" s="17"/>
      <c r="BC86" s="17"/>
      <c r="BD86" s="17"/>
      <c r="BE86" s="17"/>
      <c r="BF86" s="17"/>
      <c r="BG86" s="17"/>
      <c r="BH86" s="17"/>
      <c r="BI86" s="17"/>
      <c r="BJ86" s="17"/>
      <c r="BK86" s="17"/>
    </row>
    <row r="87" spans="1:63" x14ac:dyDescent="0.3">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8" t="s">
        <v>99</v>
      </c>
      <c r="AW87" s="19">
        <v>14829</v>
      </c>
      <c r="AX87">
        <v>23</v>
      </c>
      <c r="AY87" s="17"/>
      <c r="AZ87" s="17"/>
      <c r="BA87" s="17"/>
      <c r="BB87" s="17"/>
      <c r="BC87" s="17"/>
      <c r="BD87" s="17"/>
      <c r="BE87" s="17"/>
      <c r="BF87" s="17"/>
      <c r="BG87" s="17"/>
      <c r="BH87" s="17"/>
      <c r="BI87" s="17"/>
      <c r="BJ87" s="17"/>
      <c r="BK87" s="17"/>
    </row>
    <row r="88" spans="1:63" x14ac:dyDescent="0.3">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20" t="s">
        <v>100</v>
      </c>
      <c r="AW88" s="19">
        <v>203950</v>
      </c>
      <c r="AX88">
        <v>51</v>
      </c>
      <c r="AY88" s="17"/>
      <c r="AZ88" s="17"/>
      <c r="BA88" s="17"/>
      <c r="BB88" s="17"/>
      <c r="BC88" s="17"/>
      <c r="BD88" s="17"/>
      <c r="BE88" s="17"/>
      <c r="BF88" s="17"/>
      <c r="BG88" s="17"/>
      <c r="BH88" s="17"/>
      <c r="BI88" s="17"/>
      <c r="BJ88" s="17"/>
      <c r="BK88" s="17"/>
    </row>
    <row r="89" spans="1:63" x14ac:dyDescent="0.3">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20" t="s">
        <v>66</v>
      </c>
      <c r="AW89" s="19">
        <v>7726</v>
      </c>
      <c r="AX89">
        <v>19</v>
      </c>
      <c r="AY89" s="17"/>
      <c r="AZ89" s="17"/>
      <c r="BA89" s="17"/>
      <c r="BB89" s="17"/>
      <c r="BC89" s="17"/>
      <c r="BD89" s="17"/>
      <c r="BE89" s="17"/>
      <c r="BF89" s="17"/>
      <c r="BG89" s="17"/>
      <c r="BH89" s="17"/>
      <c r="BI89" s="17"/>
      <c r="BJ89" s="17"/>
      <c r="BK89" s="17"/>
    </row>
    <row r="90" spans="1:63" x14ac:dyDescent="0.3">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20" t="s">
        <v>101</v>
      </c>
      <c r="AW90" s="19">
        <v>35583</v>
      </c>
      <c r="AX90">
        <v>33</v>
      </c>
      <c r="AY90" s="17"/>
      <c r="AZ90" s="17"/>
      <c r="BA90" s="17"/>
      <c r="BB90" s="17"/>
      <c r="BC90" s="17"/>
      <c r="BD90" s="17"/>
      <c r="BE90" s="17"/>
      <c r="BF90" s="17"/>
      <c r="BG90" s="17"/>
      <c r="BH90" s="17"/>
      <c r="BI90" s="17"/>
      <c r="BJ90" s="17"/>
      <c r="BK90" s="17"/>
    </row>
    <row r="91" spans="1:63" x14ac:dyDescent="0.3">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20" t="s">
        <v>179</v>
      </c>
      <c r="AW91" s="19">
        <v>20594</v>
      </c>
      <c r="AX91">
        <v>27</v>
      </c>
      <c r="AY91" s="17"/>
      <c r="AZ91" s="17"/>
      <c r="BA91" s="17"/>
      <c r="BB91" s="17"/>
      <c r="BC91" s="17"/>
      <c r="BD91" s="17"/>
      <c r="BE91" s="17"/>
      <c r="BF91" s="17"/>
      <c r="BG91" s="17"/>
      <c r="BH91" s="17"/>
      <c r="BI91" s="17"/>
      <c r="BJ91" s="17"/>
      <c r="BK91" s="17"/>
    </row>
    <row r="92" spans="1:63" x14ac:dyDescent="0.3">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8" t="s">
        <v>67</v>
      </c>
      <c r="AW92" s="19">
        <v>11815</v>
      </c>
      <c r="AX92">
        <v>21</v>
      </c>
      <c r="AY92" s="17"/>
      <c r="AZ92" s="17"/>
      <c r="BA92" s="17"/>
      <c r="BB92" s="17"/>
      <c r="BC92" s="17"/>
      <c r="BD92" s="17"/>
      <c r="BE92" s="17"/>
      <c r="BF92" s="17"/>
      <c r="BG92" s="17"/>
      <c r="BH92" s="17"/>
      <c r="BI92" s="17"/>
      <c r="BJ92" s="17"/>
      <c r="BK92" s="17"/>
    </row>
    <row r="93" spans="1:63" x14ac:dyDescent="0.3">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8" t="s">
        <v>94</v>
      </c>
      <c r="AW93" s="19">
        <v>7165</v>
      </c>
      <c r="AX93">
        <v>19</v>
      </c>
      <c r="AY93" s="17"/>
      <c r="AZ93" s="17"/>
      <c r="BA93" s="17"/>
      <c r="BB93" s="17"/>
      <c r="BC93" s="17"/>
      <c r="BD93" s="17"/>
      <c r="BE93" s="17"/>
      <c r="BF93" s="17"/>
      <c r="BG93" s="17"/>
      <c r="BH93" s="17"/>
      <c r="BI93" s="17"/>
      <c r="BJ93" s="17"/>
      <c r="BK93" s="17"/>
    </row>
    <row r="94" spans="1:63" x14ac:dyDescent="0.3">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8" t="s">
        <v>137</v>
      </c>
      <c r="AW94" s="19">
        <v>9687</v>
      </c>
      <c r="AX94">
        <v>21</v>
      </c>
      <c r="AY94" s="17"/>
      <c r="AZ94" s="17"/>
      <c r="BA94" s="17"/>
      <c r="BB94" s="17"/>
      <c r="BC94" s="17"/>
      <c r="BD94" s="17"/>
      <c r="BE94" s="17"/>
      <c r="BF94" s="17"/>
      <c r="BG94" s="17"/>
      <c r="BH94" s="17"/>
      <c r="BI94" s="17"/>
      <c r="BJ94" s="17"/>
      <c r="BK94" s="17"/>
    </row>
    <row r="95" spans="1:63" x14ac:dyDescent="0.3">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20" t="s">
        <v>259</v>
      </c>
      <c r="AW95" s="19">
        <v>5307</v>
      </c>
      <c r="AX95">
        <v>17</v>
      </c>
      <c r="AY95" s="17"/>
      <c r="AZ95" s="17"/>
      <c r="BA95" s="17"/>
      <c r="BB95" s="17"/>
      <c r="BC95" s="17"/>
      <c r="BD95" s="17"/>
      <c r="BE95" s="17"/>
      <c r="BF95" s="17"/>
      <c r="BG95" s="17"/>
      <c r="BH95" s="17"/>
      <c r="BI95" s="17"/>
      <c r="BJ95" s="17"/>
      <c r="BK95" s="17"/>
    </row>
    <row r="96" spans="1:63" x14ac:dyDescent="0.3">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20" t="s">
        <v>272</v>
      </c>
      <c r="AW96" s="19">
        <v>17180</v>
      </c>
      <c r="AX96">
        <v>25</v>
      </c>
      <c r="AY96" s="17"/>
      <c r="AZ96" s="17"/>
      <c r="BA96" s="17"/>
      <c r="BB96" s="17"/>
      <c r="BC96" s="17"/>
      <c r="BD96" s="17"/>
      <c r="BE96" s="17"/>
      <c r="BF96" s="17"/>
      <c r="BG96" s="17"/>
      <c r="BH96" s="17"/>
      <c r="BI96" s="17"/>
      <c r="BJ96" s="17"/>
      <c r="BK96" s="17"/>
    </row>
    <row r="97" spans="1:63" x14ac:dyDescent="0.3">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8" t="s">
        <v>159</v>
      </c>
      <c r="AW97" s="19">
        <v>4945</v>
      </c>
      <c r="AX97">
        <v>15</v>
      </c>
      <c r="AY97" s="17"/>
      <c r="AZ97" s="17"/>
      <c r="BA97" s="17"/>
      <c r="BB97" s="17"/>
      <c r="BC97" s="17"/>
      <c r="BD97" s="17"/>
      <c r="BE97" s="17"/>
      <c r="BF97" s="17"/>
      <c r="BG97" s="17"/>
      <c r="BH97" s="17"/>
      <c r="BI97" s="17"/>
      <c r="BJ97" s="17"/>
      <c r="BK97" s="17"/>
    </row>
    <row r="98" spans="1:63" x14ac:dyDescent="0.3">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20" t="s">
        <v>112</v>
      </c>
      <c r="AW98" s="19">
        <v>20733</v>
      </c>
      <c r="AX98">
        <v>27</v>
      </c>
      <c r="AY98" s="17"/>
      <c r="AZ98" s="17"/>
      <c r="BA98" s="17"/>
      <c r="BB98" s="17"/>
      <c r="BC98" s="17"/>
      <c r="BD98" s="17"/>
      <c r="BE98" s="17"/>
      <c r="BF98" s="17"/>
      <c r="BG98" s="17"/>
      <c r="BH98" s="17"/>
      <c r="BI98" s="17"/>
      <c r="BJ98" s="17"/>
      <c r="BK98" s="17"/>
    </row>
    <row r="99" spans="1:63" x14ac:dyDescent="0.3">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8" t="s">
        <v>180</v>
      </c>
      <c r="AW99" s="19">
        <v>5318</v>
      </c>
      <c r="AX99">
        <v>17</v>
      </c>
      <c r="AY99" s="17"/>
      <c r="AZ99" s="17"/>
      <c r="BA99" s="17"/>
      <c r="BB99" s="17"/>
      <c r="BC99" s="17"/>
      <c r="BD99" s="17"/>
      <c r="BE99" s="17"/>
      <c r="BF99" s="17"/>
      <c r="BG99" s="17"/>
      <c r="BH99" s="17"/>
      <c r="BI99" s="17"/>
      <c r="BJ99" s="17"/>
      <c r="BK99" s="17"/>
    </row>
    <row r="100" spans="1:63" x14ac:dyDescent="0.3">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8" t="s">
        <v>124</v>
      </c>
      <c r="AW100" s="19">
        <v>18348</v>
      </c>
      <c r="AX100">
        <v>25</v>
      </c>
      <c r="AY100" s="17"/>
      <c r="AZ100" s="17"/>
      <c r="BA100" s="17"/>
      <c r="BB100" s="17"/>
      <c r="BC100" s="17"/>
      <c r="BD100" s="17"/>
      <c r="BE100" s="17"/>
      <c r="BF100" s="17"/>
      <c r="BG100" s="17"/>
      <c r="BH100" s="17"/>
      <c r="BI100" s="17"/>
      <c r="BJ100" s="17"/>
      <c r="BK100" s="17"/>
    </row>
    <row r="101" spans="1:63" x14ac:dyDescent="0.3">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20" t="s">
        <v>102</v>
      </c>
      <c r="AW101" s="19">
        <v>31301</v>
      </c>
      <c r="AX101">
        <v>31</v>
      </c>
      <c r="AY101" s="17"/>
      <c r="AZ101" s="17"/>
      <c r="BA101" s="17"/>
      <c r="BB101" s="17"/>
      <c r="BC101" s="17"/>
      <c r="BD101" s="17"/>
      <c r="BE101" s="17"/>
      <c r="BF101" s="17"/>
      <c r="BG101" s="17"/>
      <c r="BH101" s="17"/>
      <c r="BI101" s="17"/>
      <c r="BJ101" s="17"/>
      <c r="BK101" s="17"/>
    </row>
    <row r="102" spans="1:63" x14ac:dyDescent="0.3">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20" t="s">
        <v>68</v>
      </c>
      <c r="AW102" s="19">
        <v>10854</v>
      </c>
      <c r="AX102">
        <v>21</v>
      </c>
      <c r="AY102" s="17"/>
      <c r="AZ102" s="17"/>
      <c r="BA102" s="17"/>
      <c r="BB102" s="17"/>
      <c r="BC102" s="17"/>
      <c r="BD102" s="17"/>
      <c r="BE102" s="17"/>
      <c r="BF102" s="17"/>
      <c r="BG102" s="17"/>
      <c r="BH102" s="17"/>
      <c r="BI102" s="17"/>
      <c r="BJ102" s="17"/>
      <c r="BK102" s="17"/>
    </row>
    <row r="103" spans="1:63" x14ac:dyDescent="0.3">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8" t="s">
        <v>300</v>
      </c>
      <c r="AW103" s="19">
        <v>13905</v>
      </c>
      <c r="AX103">
        <v>23</v>
      </c>
      <c r="AY103" s="17"/>
      <c r="AZ103" s="17"/>
      <c r="BA103" s="17"/>
      <c r="BB103" s="17"/>
      <c r="BC103" s="17"/>
      <c r="BD103" s="17"/>
      <c r="BE103" s="17"/>
      <c r="BF103" s="17"/>
      <c r="BG103" s="17"/>
      <c r="BH103" s="17"/>
      <c r="BI103" s="17"/>
      <c r="BJ103" s="17"/>
      <c r="BK103" s="17"/>
    </row>
    <row r="104" spans="1:63" x14ac:dyDescent="0.3">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20" t="s">
        <v>217</v>
      </c>
      <c r="AW104" s="19">
        <v>3539</v>
      </c>
      <c r="AX104">
        <v>13</v>
      </c>
      <c r="AY104" s="17"/>
      <c r="AZ104" s="17"/>
      <c r="BA104" s="17"/>
      <c r="BB104" s="17"/>
      <c r="BC104" s="17"/>
      <c r="BD104" s="17"/>
      <c r="BE104" s="17"/>
      <c r="BF104" s="17"/>
      <c r="BG104" s="17"/>
      <c r="BH104" s="17"/>
      <c r="BI104" s="17"/>
      <c r="BJ104" s="17"/>
      <c r="BK104" s="17"/>
    </row>
    <row r="105" spans="1:63" x14ac:dyDescent="0.3">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8" t="s">
        <v>181</v>
      </c>
      <c r="AW105" s="19">
        <v>7707</v>
      </c>
      <c r="AX105">
        <v>19</v>
      </c>
      <c r="AY105" s="17"/>
      <c r="AZ105" s="17"/>
      <c r="BA105" s="17"/>
      <c r="BB105" s="17"/>
      <c r="BC105" s="17"/>
      <c r="BD105" s="17"/>
      <c r="BE105" s="17"/>
      <c r="BF105" s="17"/>
      <c r="BG105" s="17"/>
      <c r="BH105" s="17"/>
      <c r="BI105" s="17"/>
      <c r="BJ105" s="17"/>
      <c r="BK105" s="17"/>
    </row>
    <row r="106" spans="1:63" x14ac:dyDescent="0.3">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20" t="s">
        <v>249</v>
      </c>
      <c r="AW106" s="19">
        <v>1424</v>
      </c>
      <c r="AX106">
        <v>9</v>
      </c>
      <c r="AY106" s="17"/>
      <c r="AZ106" s="17"/>
      <c r="BA106" s="17"/>
      <c r="BB106" s="17"/>
      <c r="BC106" s="17"/>
      <c r="BD106" s="17"/>
      <c r="BE106" s="17"/>
      <c r="BF106" s="17"/>
      <c r="BG106" s="17"/>
      <c r="BH106" s="17"/>
      <c r="BI106" s="17"/>
      <c r="BJ106" s="17"/>
      <c r="BK106" s="17"/>
    </row>
    <row r="107" spans="1:63" x14ac:dyDescent="0.3">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8" t="s">
        <v>273</v>
      </c>
      <c r="AW107" s="19">
        <v>13316</v>
      </c>
      <c r="AX107">
        <v>23</v>
      </c>
      <c r="AY107" s="17"/>
      <c r="AZ107" s="17"/>
      <c r="BA107" s="17"/>
      <c r="BB107" s="17"/>
      <c r="BC107" s="17"/>
      <c r="BD107" s="17"/>
      <c r="BE107" s="17"/>
      <c r="BF107" s="17"/>
      <c r="BG107" s="17"/>
      <c r="BH107" s="17"/>
      <c r="BI107" s="17"/>
      <c r="BJ107" s="17"/>
      <c r="BK107" s="17"/>
    </row>
    <row r="108" spans="1:63" x14ac:dyDescent="0.3">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20" t="s">
        <v>199</v>
      </c>
      <c r="AW108" s="19">
        <v>15245</v>
      </c>
      <c r="AX108">
        <v>25</v>
      </c>
      <c r="AY108" s="17"/>
      <c r="AZ108" s="17"/>
      <c r="BA108" s="17"/>
      <c r="BB108" s="17"/>
      <c r="BC108" s="17"/>
      <c r="BD108" s="17"/>
      <c r="BE108" s="17"/>
      <c r="BF108" s="17"/>
      <c r="BG108" s="17"/>
      <c r="BH108" s="17"/>
      <c r="BI108" s="17"/>
      <c r="BJ108" s="17"/>
      <c r="BK108" s="17"/>
    </row>
    <row r="109" spans="1:63" x14ac:dyDescent="0.3">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8" t="s">
        <v>301</v>
      </c>
      <c r="AW109" s="19">
        <v>2950</v>
      </c>
      <c r="AX109">
        <v>11</v>
      </c>
      <c r="AY109" s="17"/>
      <c r="AZ109" s="17"/>
      <c r="BA109" s="17"/>
      <c r="BB109" s="17"/>
      <c r="BC109" s="17"/>
      <c r="BD109" s="17"/>
      <c r="BE109" s="17"/>
      <c r="BF109" s="17"/>
      <c r="BG109" s="17"/>
      <c r="BH109" s="17"/>
      <c r="BI109" s="17"/>
      <c r="BJ109" s="17"/>
      <c r="BK109" s="17"/>
    </row>
    <row r="110" spans="1:63" x14ac:dyDescent="0.3">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8" t="s">
        <v>218</v>
      </c>
      <c r="AW110" s="19">
        <v>3118</v>
      </c>
      <c r="AX110">
        <v>13</v>
      </c>
      <c r="AY110" s="17"/>
      <c r="AZ110" s="17"/>
      <c r="BA110" s="17"/>
      <c r="BB110" s="17"/>
      <c r="BC110" s="17"/>
      <c r="BD110" s="17"/>
      <c r="BE110" s="17"/>
      <c r="BF110" s="17"/>
      <c r="BG110" s="17"/>
      <c r="BH110" s="17"/>
      <c r="BI110" s="17"/>
      <c r="BJ110" s="17"/>
      <c r="BK110" s="17"/>
    </row>
    <row r="111" spans="1:63" x14ac:dyDescent="0.3">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8" t="s">
        <v>113</v>
      </c>
      <c r="AW111" s="19">
        <v>16555</v>
      </c>
      <c r="AX111">
        <v>25</v>
      </c>
      <c r="AY111" s="17"/>
      <c r="AZ111" s="17"/>
      <c r="BA111" s="17"/>
      <c r="BB111" s="17"/>
      <c r="BC111" s="17"/>
      <c r="BD111" s="17"/>
      <c r="BE111" s="17"/>
      <c r="BF111" s="17"/>
      <c r="BG111" s="17"/>
      <c r="BH111" s="17"/>
      <c r="BI111" s="17"/>
      <c r="BJ111" s="17"/>
      <c r="BK111" s="17"/>
    </row>
    <row r="112" spans="1:63" x14ac:dyDescent="0.3">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8" t="s">
        <v>238</v>
      </c>
      <c r="AW112" s="19">
        <v>11507</v>
      </c>
      <c r="AX112">
        <v>21</v>
      </c>
      <c r="AY112" s="17"/>
      <c r="AZ112" s="17"/>
      <c r="BA112" s="17"/>
      <c r="BB112" s="17"/>
      <c r="BC112" s="17"/>
      <c r="BD112" s="17"/>
      <c r="BE112" s="17"/>
      <c r="BF112" s="17"/>
      <c r="BG112" s="17"/>
      <c r="BH112" s="17"/>
      <c r="BI112" s="17"/>
      <c r="BJ112" s="17"/>
      <c r="BK112" s="17"/>
    </row>
    <row r="113" spans="1:63" x14ac:dyDescent="0.3">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20" t="s">
        <v>127</v>
      </c>
      <c r="AW113" s="19">
        <v>11567</v>
      </c>
      <c r="AX113">
        <v>21</v>
      </c>
      <c r="AY113" s="17"/>
      <c r="AZ113" s="17"/>
      <c r="BA113" s="17"/>
      <c r="BB113" s="17"/>
      <c r="BC113" s="17"/>
      <c r="BD113" s="17"/>
      <c r="BE113" s="17"/>
      <c r="BF113" s="17"/>
      <c r="BG113" s="17"/>
      <c r="BH113" s="17"/>
      <c r="BI113" s="17"/>
      <c r="BJ113" s="17"/>
      <c r="BK113" s="17"/>
    </row>
    <row r="114" spans="1:63" x14ac:dyDescent="0.3">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20" t="s">
        <v>285</v>
      </c>
      <c r="AW114" s="19">
        <v>16859</v>
      </c>
      <c r="AX114">
        <v>25</v>
      </c>
      <c r="AY114" s="17"/>
      <c r="AZ114" s="17"/>
      <c r="BA114" s="17"/>
      <c r="BB114" s="17"/>
      <c r="BC114" s="17"/>
      <c r="BD114" s="17"/>
      <c r="BE114" s="17"/>
      <c r="BF114" s="17"/>
      <c r="BG114" s="17"/>
      <c r="BH114" s="17"/>
      <c r="BI114" s="17"/>
      <c r="BJ114" s="17"/>
      <c r="BK114" s="17"/>
    </row>
    <row r="115" spans="1:63" x14ac:dyDescent="0.3">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8" t="s">
        <v>95</v>
      </c>
      <c r="AW115" s="19">
        <v>5971</v>
      </c>
      <c r="AX115">
        <v>17</v>
      </c>
      <c r="AY115" s="17"/>
      <c r="AZ115" s="17"/>
      <c r="BA115" s="17"/>
      <c r="BB115" s="17"/>
      <c r="BC115" s="17"/>
      <c r="BD115" s="17"/>
      <c r="BE115" s="17"/>
      <c r="BF115" s="17"/>
      <c r="BG115" s="17"/>
      <c r="BH115" s="17"/>
      <c r="BI115" s="17"/>
      <c r="BJ115" s="17"/>
      <c r="BK115" s="17"/>
    </row>
    <row r="116" spans="1:63" x14ac:dyDescent="0.3">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20" t="s">
        <v>128</v>
      </c>
      <c r="AW116" s="19">
        <v>14513</v>
      </c>
      <c r="AX116">
        <v>23</v>
      </c>
      <c r="AY116" s="17"/>
      <c r="AZ116" s="17"/>
      <c r="BA116" s="17"/>
      <c r="BB116" s="17"/>
      <c r="BC116" s="17"/>
      <c r="BD116" s="17"/>
      <c r="BE116" s="17"/>
      <c r="BF116" s="17"/>
      <c r="BG116" s="17"/>
      <c r="BH116" s="17"/>
      <c r="BI116" s="17"/>
      <c r="BJ116" s="17"/>
      <c r="BK116" s="17"/>
    </row>
    <row r="117" spans="1:63" x14ac:dyDescent="0.3">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8" t="s">
        <v>160</v>
      </c>
      <c r="AW117" s="19">
        <v>6285</v>
      </c>
      <c r="AX117">
        <v>17</v>
      </c>
      <c r="AY117" s="17"/>
      <c r="AZ117" s="17"/>
      <c r="BA117" s="17"/>
      <c r="BB117" s="17"/>
      <c r="BC117" s="17"/>
      <c r="BD117" s="17"/>
      <c r="BE117" s="17"/>
      <c r="BF117" s="17"/>
      <c r="BG117" s="17"/>
      <c r="BH117" s="17"/>
      <c r="BI117" s="17"/>
      <c r="BJ117" s="17"/>
      <c r="BK117" s="17"/>
    </row>
    <row r="118" spans="1:63" x14ac:dyDescent="0.3">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20" t="s">
        <v>239</v>
      </c>
      <c r="AW118" s="19">
        <v>3344</v>
      </c>
      <c r="AX118">
        <v>13</v>
      </c>
      <c r="AY118" s="17"/>
      <c r="AZ118" s="17"/>
      <c r="BA118" s="17"/>
      <c r="BB118" s="17"/>
      <c r="BC118" s="17"/>
      <c r="BD118" s="17"/>
      <c r="BE118" s="17"/>
      <c r="BF118" s="17"/>
      <c r="BG118" s="17"/>
      <c r="BH118" s="17"/>
      <c r="BI118" s="17"/>
      <c r="BJ118" s="17"/>
      <c r="BK118" s="17"/>
    </row>
    <row r="119" spans="1:63" x14ac:dyDescent="0.3">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8" t="s">
        <v>138</v>
      </c>
      <c r="AW119" s="19">
        <v>10029</v>
      </c>
      <c r="AX119">
        <v>21</v>
      </c>
      <c r="AY119" s="17"/>
      <c r="AZ119" s="17"/>
      <c r="BA119" s="17"/>
      <c r="BB119" s="17"/>
      <c r="BC119" s="17"/>
      <c r="BD119" s="17"/>
      <c r="BE119" s="17"/>
      <c r="BF119" s="17"/>
      <c r="BG119" s="17"/>
      <c r="BH119" s="17"/>
      <c r="BI119" s="17"/>
      <c r="BJ119" s="17"/>
      <c r="BK119" s="17"/>
    </row>
    <row r="120" spans="1:63" x14ac:dyDescent="0.3">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8" t="s">
        <v>182</v>
      </c>
      <c r="AW120" s="19">
        <v>12817</v>
      </c>
      <c r="AX120">
        <v>23</v>
      </c>
      <c r="AY120" s="17"/>
      <c r="AZ120" s="17"/>
      <c r="BA120" s="17"/>
      <c r="BB120" s="17"/>
      <c r="BC120" s="17"/>
      <c r="BD120" s="17"/>
      <c r="BE120" s="17"/>
      <c r="BF120" s="17"/>
      <c r="BG120" s="17"/>
      <c r="BH120" s="17"/>
      <c r="BI120" s="17"/>
      <c r="BJ120" s="17"/>
      <c r="BK120" s="17"/>
    </row>
    <row r="121" spans="1:63" x14ac:dyDescent="0.3">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20" t="s">
        <v>150</v>
      </c>
      <c r="AW121" s="19">
        <v>10739</v>
      </c>
      <c r="AX121">
        <v>21</v>
      </c>
      <c r="AY121" s="17"/>
      <c r="AZ121" s="17"/>
      <c r="BA121" s="17"/>
      <c r="BB121" s="17"/>
      <c r="BC121" s="17"/>
      <c r="BD121" s="17"/>
      <c r="BE121" s="17"/>
      <c r="BF121" s="17"/>
      <c r="BG121" s="17"/>
      <c r="BH121" s="17"/>
      <c r="BI121" s="17"/>
      <c r="BJ121" s="17"/>
      <c r="BK121" s="17"/>
    </row>
    <row r="122" spans="1:63" x14ac:dyDescent="0.3">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8" t="s">
        <v>139</v>
      </c>
      <c r="AW122" s="19">
        <v>7954</v>
      </c>
      <c r="AX122">
        <v>19</v>
      </c>
      <c r="AY122" s="17"/>
      <c r="AZ122" s="17"/>
      <c r="BA122" s="17"/>
      <c r="BB122" s="17"/>
      <c r="BC122" s="17"/>
      <c r="BD122" s="17"/>
      <c r="BE122" s="17"/>
      <c r="BF122" s="17"/>
      <c r="BG122" s="17"/>
      <c r="BH122" s="17"/>
      <c r="BI122" s="17"/>
      <c r="BJ122" s="17"/>
      <c r="BK122" s="17"/>
    </row>
    <row r="123" spans="1:63" x14ac:dyDescent="0.3">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8" t="s">
        <v>260</v>
      </c>
      <c r="AW123" s="19">
        <v>6024</v>
      </c>
      <c r="AX123">
        <v>17</v>
      </c>
      <c r="AY123" s="17"/>
      <c r="AZ123" s="17"/>
      <c r="BA123" s="17"/>
      <c r="BB123" s="17"/>
      <c r="BC123" s="17"/>
      <c r="BD123" s="17"/>
      <c r="BE123" s="17"/>
      <c r="BF123" s="17"/>
      <c r="BG123" s="17"/>
      <c r="BH123" s="17"/>
      <c r="BI123" s="17"/>
      <c r="BJ123" s="17"/>
      <c r="BK123" s="17"/>
    </row>
    <row r="124" spans="1:63" x14ac:dyDescent="0.3">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8" t="s">
        <v>346</v>
      </c>
      <c r="AW124" s="19">
        <v>4128</v>
      </c>
      <c r="AX124">
        <v>15</v>
      </c>
      <c r="AY124" s="17"/>
      <c r="AZ124" s="17"/>
      <c r="BA124" s="17"/>
      <c r="BB124" s="17"/>
      <c r="BC124" s="17"/>
      <c r="BD124" s="17"/>
      <c r="BE124" s="17"/>
      <c r="BF124" s="17"/>
      <c r="BG124" s="17"/>
      <c r="BH124" s="17"/>
      <c r="BI124" s="17"/>
      <c r="BJ124" s="17"/>
      <c r="BK124" s="17"/>
    </row>
    <row r="125" spans="1:63" x14ac:dyDescent="0.3">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8" t="s">
        <v>103</v>
      </c>
      <c r="AW125" s="19">
        <v>11386</v>
      </c>
      <c r="AX125">
        <v>21</v>
      </c>
      <c r="AY125" s="17"/>
      <c r="AZ125" s="17"/>
      <c r="BA125" s="17"/>
      <c r="BB125" s="17"/>
      <c r="BC125" s="17"/>
      <c r="BD125" s="17"/>
      <c r="BE125" s="17"/>
      <c r="BF125" s="17"/>
      <c r="BG125" s="17"/>
      <c r="BH125" s="17"/>
      <c r="BI125" s="17"/>
      <c r="BJ125" s="17"/>
      <c r="BK125" s="17"/>
    </row>
    <row r="126" spans="1:63" x14ac:dyDescent="0.3">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20" t="s">
        <v>233</v>
      </c>
      <c r="AW126" s="19">
        <v>2453</v>
      </c>
      <c r="AX126">
        <v>11</v>
      </c>
      <c r="AY126" s="17"/>
      <c r="AZ126" s="17"/>
      <c r="BA126" s="17"/>
      <c r="BB126" s="17"/>
      <c r="BC126" s="17"/>
      <c r="BD126" s="17"/>
      <c r="BE126" s="17"/>
      <c r="BF126" s="17"/>
      <c r="BG126" s="17"/>
      <c r="BH126" s="17"/>
      <c r="BI126" s="17"/>
      <c r="BJ126" s="17"/>
      <c r="BK126" s="17"/>
    </row>
    <row r="127" spans="1:63" x14ac:dyDescent="0.3">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20" t="s">
        <v>286</v>
      </c>
      <c r="AW127" s="19">
        <v>8207</v>
      </c>
      <c r="AX127">
        <v>19</v>
      </c>
      <c r="AY127" s="17"/>
      <c r="AZ127" s="17"/>
      <c r="BA127" s="17"/>
      <c r="BB127" s="17"/>
      <c r="BC127" s="17"/>
      <c r="BD127" s="17"/>
      <c r="BE127" s="17"/>
      <c r="BF127" s="17"/>
      <c r="BG127" s="17"/>
      <c r="BH127" s="17"/>
      <c r="BI127" s="17"/>
      <c r="BJ127" s="17"/>
      <c r="BK127" s="17"/>
    </row>
    <row r="128" spans="1:63" x14ac:dyDescent="0.3">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8" t="s">
        <v>161</v>
      </c>
      <c r="AW128" s="19">
        <v>5126</v>
      </c>
      <c r="AX128">
        <v>17</v>
      </c>
      <c r="AY128" s="17"/>
      <c r="AZ128" s="17"/>
      <c r="BA128" s="17"/>
      <c r="BB128" s="17"/>
      <c r="BC128" s="17"/>
      <c r="BD128" s="17"/>
      <c r="BE128" s="17"/>
      <c r="BF128" s="17"/>
      <c r="BG128" s="17"/>
      <c r="BH128" s="17"/>
      <c r="BI128" s="17"/>
      <c r="BJ128" s="17"/>
      <c r="BK128" s="17"/>
    </row>
    <row r="129" spans="1:63" x14ac:dyDescent="0.3">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8" t="s">
        <v>219</v>
      </c>
      <c r="AW129" s="19">
        <v>3426</v>
      </c>
      <c r="AX129">
        <v>13</v>
      </c>
      <c r="AY129" s="17"/>
      <c r="AZ129" s="17"/>
      <c r="BA129" s="17"/>
      <c r="BB129" s="17"/>
      <c r="BC129" s="17"/>
      <c r="BD129" s="17"/>
      <c r="BE129" s="17"/>
      <c r="BF129" s="17"/>
      <c r="BG129" s="17"/>
      <c r="BH129" s="17"/>
      <c r="BI129" s="17"/>
      <c r="BJ129" s="17"/>
      <c r="BK129" s="17"/>
    </row>
    <row r="130" spans="1:63" x14ac:dyDescent="0.3">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c r="AM130" s="17"/>
      <c r="AN130" s="17"/>
      <c r="AO130" s="17"/>
      <c r="AP130" s="17"/>
      <c r="AQ130" s="17"/>
      <c r="AR130" s="17"/>
      <c r="AS130" s="17"/>
      <c r="AT130" s="17"/>
      <c r="AU130" s="17"/>
      <c r="AV130" s="20" t="s">
        <v>183</v>
      </c>
      <c r="AW130" s="19">
        <v>26989</v>
      </c>
      <c r="AX130">
        <v>29</v>
      </c>
      <c r="AY130" s="17"/>
      <c r="AZ130" s="17"/>
      <c r="BA130" s="17"/>
      <c r="BB130" s="17"/>
      <c r="BC130" s="17"/>
      <c r="BD130" s="17"/>
      <c r="BE130" s="17"/>
      <c r="BF130" s="17"/>
      <c r="BG130" s="17"/>
      <c r="BH130" s="17"/>
      <c r="BI130" s="17"/>
      <c r="BJ130" s="17"/>
      <c r="BK130" s="17"/>
    </row>
    <row r="131" spans="1:63" x14ac:dyDescent="0.3">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7"/>
      <c r="AR131" s="17"/>
      <c r="AS131" s="17"/>
      <c r="AT131" s="17"/>
      <c r="AU131" s="17"/>
      <c r="AV131" s="18" t="s">
        <v>184</v>
      </c>
      <c r="AW131" s="19">
        <v>16382</v>
      </c>
      <c r="AX131">
        <v>25</v>
      </c>
      <c r="AY131" s="17"/>
      <c r="AZ131" s="17"/>
      <c r="BA131" s="17"/>
      <c r="BB131" s="17"/>
      <c r="BC131" s="17"/>
      <c r="BD131" s="17"/>
      <c r="BE131" s="17"/>
      <c r="BF131" s="17"/>
      <c r="BG131" s="17"/>
      <c r="BH131" s="17"/>
      <c r="BI131" s="17"/>
      <c r="BJ131" s="17"/>
      <c r="BK131" s="17"/>
    </row>
    <row r="132" spans="1:63" x14ac:dyDescent="0.3">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7"/>
      <c r="AR132" s="17"/>
      <c r="AS132" s="17"/>
      <c r="AT132" s="17"/>
      <c r="AU132" s="17"/>
      <c r="AV132" s="20" t="s">
        <v>104</v>
      </c>
      <c r="AW132" s="19">
        <v>22876</v>
      </c>
      <c r="AX132">
        <v>27</v>
      </c>
      <c r="AY132" s="17"/>
      <c r="AZ132" s="17"/>
      <c r="BA132" s="17"/>
      <c r="BB132" s="17"/>
      <c r="BC132" s="17"/>
      <c r="BD132" s="17"/>
      <c r="BE132" s="17"/>
      <c r="BF132" s="17"/>
      <c r="BG132" s="17"/>
      <c r="BH132" s="17"/>
      <c r="BI132" s="17"/>
      <c r="BJ132" s="17"/>
      <c r="BK132" s="17"/>
    </row>
    <row r="133" spans="1:63" x14ac:dyDescent="0.3">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7"/>
      <c r="AR133" s="17"/>
      <c r="AS133" s="17"/>
      <c r="AT133" s="17"/>
      <c r="AU133" s="17"/>
      <c r="AV133" s="18" t="s">
        <v>96</v>
      </c>
      <c r="AW133" s="19">
        <v>3435</v>
      </c>
      <c r="AX133">
        <v>13</v>
      </c>
      <c r="AY133" s="17"/>
      <c r="AZ133" s="17"/>
      <c r="BA133" s="17"/>
      <c r="BB133" s="17"/>
      <c r="BC133" s="17"/>
      <c r="BD133" s="17"/>
      <c r="BE133" s="17"/>
      <c r="BF133" s="17"/>
      <c r="BG133" s="17"/>
      <c r="BH133" s="17"/>
      <c r="BI133" s="17"/>
      <c r="BJ133" s="17"/>
      <c r="BK133" s="17"/>
    </row>
    <row r="134" spans="1:63" x14ac:dyDescent="0.3">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c r="AV134" s="18" t="s">
        <v>287</v>
      </c>
      <c r="AW134" s="19">
        <v>8082</v>
      </c>
      <c r="AX134">
        <v>19</v>
      </c>
      <c r="AY134" s="17"/>
      <c r="AZ134" s="17"/>
      <c r="BA134" s="17"/>
      <c r="BB134" s="17"/>
      <c r="BC134" s="17"/>
      <c r="BD134" s="17"/>
      <c r="BE134" s="17"/>
      <c r="BF134" s="17"/>
      <c r="BG134" s="17"/>
      <c r="BH134" s="17"/>
      <c r="BI134" s="17"/>
      <c r="BJ134" s="17"/>
      <c r="BK134" s="17"/>
    </row>
    <row r="135" spans="1:63" x14ac:dyDescent="0.3">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17"/>
      <c r="AN135" s="17"/>
      <c r="AO135" s="17"/>
      <c r="AP135" s="17"/>
      <c r="AQ135" s="17"/>
      <c r="AR135" s="17"/>
      <c r="AS135" s="17"/>
      <c r="AT135" s="17"/>
      <c r="AU135" s="17"/>
      <c r="AV135" s="18" t="s">
        <v>302</v>
      </c>
      <c r="AW135" s="19">
        <v>11367</v>
      </c>
      <c r="AX135">
        <v>21</v>
      </c>
      <c r="AY135" s="17"/>
      <c r="AZ135" s="17"/>
      <c r="BA135" s="17"/>
      <c r="BB135" s="17"/>
      <c r="BC135" s="17"/>
      <c r="BD135" s="17"/>
      <c r="BE135" s="17"/>
      <c r="BF135" s="17"/>
      <c r="BG135" s="17"/>
      <c r="BH135" s="17"/>
      <c r="BI135" s="17"/>
      <c r="BJ135" s="17"/>
      <c r="BK135" s="17"/>
    </row>
    <row r="136" spans="1:63" x14ac:dyDescent="0.3">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c r="AV136" s="18" t="s">
        <v>261</v>
      </c>
      <c r="AW136" s="19">
        <v>5786</v>
      </c>
      <c r="AX136">
        <v>17</v>
      </c>
      <c r="AY136" s="17"/>
      <c r="AZ136" s="17"/>
      <c r="BA136" s="17"/>
      <c r="BB136" s="17"/>
      <c r="BC136" s="17"/>
      <c r="BD136" s="17"/>
      <c r="BE136" s="17"/>
      <c r="BF136" s="17"/>
      <c r="BG136" s="17"/>
      <c r="BH136" s="17"/>
      <c r="BI136" s="17"/>
      <c r="BJ136" s="17"/>
      <c r="BK136" s="17"/>
    </row>
    <row r="137" spans="1:63" x14ac:dyDescent="0.3">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c r="AR137" s="17"/>
      <c r="AS137" s="17"/>
      <c r="AT137" s="17"/>
      <c r="AU137" s="17"/>
      <c r="AV137" s="18" t="s">
        <v>347</v>
      </c>
      <c r="AW137" s="19">
        <v>18115</v>
      </c>
      <c r="AX137">
        <v>25</v>
      </c>
      <c r="AY137" s="17"/>
      <c r="AZ137" s="17"/>
      <c r="BA137" s="17"/>
      <c r="BB137" s="17"/>
      <c r="BC137" s="17"/>
      <c r="BD137" s="17"/>
      <c r="BE137" s="17"/>
      <c r="BF137" s="17"/>
      <c r="BG137" s="17"/>
      <c r="BH137" s="17"/>
      <c r="BI137" s="17"/>
      <c r="BJ137" s="17"/>
      <c r="BK137" s="17"/>
    </row>
    <row r="138" spans="1:63" x14ac:dyDescent="0.3">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17"/>
      <c r="AN138" s="17"/>
      <c r="AO138" s="17"/>
      <c r="AP138" s="17"/>
      <c r="AQ138" s="17"/>
      <c r="AR138" s="17"/>
      <c r="AS138" s="17"/>
      <c r="AT138" s="17"/>
      <c r="AU138" s="17"/>
      <c r="AV138" s="18" t="s">
        <v>288</v>
      </c>
      <c r="AW138" s="19">
        <v>10423</v>
      </c>
      <c r="AX138">
        <v>21</v>
      </c>
      <c r="AY138" s="17"/>
      <c r="AZ138" s="17"/>
      <c r="BA138" s="17"/>
      <c r="BB138" s="17"/>
      <c r="BC138" s="17"/>
      <c r="BD138" s="17"/>
      <c r="BE138" s="17"/>
      <c r="BF138" s="17"/>
      <c r="BG138" s="17"/>
      <c r="BH138" s="17"/>
      <c r="BI138" s="17"/>
      <c r="BJ138" s="17"/>
      <c r="BK138" s="17"/>
    </row>
    <row r="139" spans="1:63" x14ac:dyDescent="0.3">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7"/>
      <c r="AR139" s="17"/>
      <c r="AS139" s="17"/>
      <c r="AT139" s="17"/>
      <c r="AU139" s="17"/>
      <c r="AV139" s="20" t="s">
        <v>114</v>
      </c>
      <c r="AW139" s="19">
        <v>21645</v>
      </c>
      <c r="AX139">
        <v>27</v>
      </c>
      <c r="AY139" s="17"/>
      <c r="AZ139" s="17"/>
      <c r="BA139" s="17"/>
      <c r="BB139" s="17"/>
      <c r="BC139" s="17"/>
      <c r="BD139" s="17"/>
      <c r="BE139" s="17"/>
      <c r="BF139" s="17"/>
      <c r="BG139" s="17"/>
      <c r="BH139" s="17"/>
      <c r="BI139" s="17"/>
      <c r="BJ139" s="17"/>
      <c r="BK139" s="17"/>
    </row>
    <row r="140" spans="1:63" x14ac:dyDescent="0.3">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7"/>
      <c r="AR140" s="17"/>
      <c r="AS140" s="17"/>
      <c r="AT140" s="17"/>
      <c r="AU140" s="17"/>
      <c r="AV140" s="18" t="s">
        <v>97</v>
      </c>
      <c r="AW140" s="19">
        <v>12141</v>
      </c>
      <c r="AX140">
        <v>23</v>
      </c>
      <c r="AY140" s="17"/>
      <c r="AZ140" s="17"/>
      <c r="BA140" s="17"/>
      <c r="BB140" s="17"/>
      <c r="BC140" s="17"/>
      <c r="BD140" s="17"/>
      <c r="BE140" s="17"/>
      <c r="BF140" s="17"/>
      <c r="BG140" s="17"/>
      <c r="BH140" s="17"/>
      <c r="BI140" s="17"/>
      <c r="BJ140" s="17"/>
      <c r="BK140" s="17"/>
    </row>
    <row r="141" spans="1:63" x14ac:dyDescent="0.3">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17"/>
      <c r="AN141" s="17"/>
      <c r="AO141" s="17"/>
      <c r="AP141" s="17"/>
      <c r="AQ141" s="17"/>
      <c r="AR141" s="17"/>
      <c r="AS141" s="17"/>
      <c r="AT141" s="17"/>
      <c r="AU141" s="17"/>
      <c r="AV141" s="18" t="s">
        <v>140</v>
      </c>
      <c r="AW141" s="19">
        <v>4083</v>
      </c>
      <c r="AX141">
        <v>15</v>
      </c>
      <c r="AY141" s="17"/>
      <c r="AZ141" s="17"/>
      <c r="BA141" s="17"/>
      <c r="BB141" s="17"/>
      <c r="BC141" s="17"/>
      <c r="BD141" s="17"/>
      <c r="BE141" s="17"/>
      <c r="BF141" s="17"/>
      <c r="BG141" s="17"/>
      <c r="BH141" s="17"/>
      <c r="BI141" s="17"/>
      <c r="BJ141" s="17"/>
      <c r="BK141" s="17"/>
    </row>
    <row r="142" spans="1:63" x14ac:dyDescent="0.3">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c r="AV142" s="18" t="s">
        <v>274</v>
      </c>
      <c r="AW142" s="19">
        <v>4679</v>
      </c>
      <c r="AX142">
        <v>15</v>
      </c>
      <c r="AY142" s="17"/>
      <c r="AZ142" s="17"/>
      <c r="BA142" s="17"/>
      <c r="BB142" s="17"/>
      <c r="BC142" s="17"/>
      <c r="BD142" s="17"/>
      <c r="BE142" s="17"/>
      <c r="BF142" s="17"/>
      <c r="BG142" s="17"/>
      <c r="BH142" s="17"/>
      <c r="BI142" s="17"/>
      <c r="BJ142" s="17"/>
      <c r="BK142" s="17"/>
    </row>
    <row r="143" spans="1:63" x14ac:dyDescent="0.3">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7"/>
      <c r="AM143" s="17"/>
      <c r="AN143" s="17"/>
      <c r="AO143" s="17"/>
      <c r="AP143" s="17"/>
      <c r="AQ143" s="17"/>
      <c r="AR143" s="17"/>
      <c r="AS143" s="17"/>
      <c r="AT143" s="17"/>
      <c r="AU143" s="17"/>
      <c r="AV143" s="18" t="s">
        <v>220</v>
      </c>
      <c r="AW143" s="19">
        <v>3559</v>
      </c>
      <c r="AX143">
        <v>13</v>
      </c>
      <c r="AY143" s="17"/>
      <c r="AZ143" s="17"/>
      <c r="BA143" s="17"/>
      <c r="BB143" s="17"/>
      <c r="BC143" s="17"/>
      <c r="BD143" s="17"/>
      <c r="BE143" s="17"/>
      <c r="BF143" s="17"/>
      <c r="BG143" s="17"/>
      <c r="BH143" s="17"/>
      <c r="BI143" s="17"/>
      <c r="BJ143" s="17"/>
      <c r="BK143" s="17"/>
    </row>
    <row r="144" spans="1:63" x14ac:dyDescent="0.3">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17"/>
      <c r="AO144" s="17"/>
      <c r="AP144" s="17"/>
      <c r="AQ144" s="17"/>
      <c r="AR144" s="17"/>
      <c r="AS144" s="17"/>
      <c r="AT144" s="17"/>
      <c r="AU144" s="17"/>
      <c r="AV144" s="20" t="s">
        <v>289</v>
      </c>
      <c r="AW144" s="19">
        <v>26477</v>
      </c>
      <c r="AX144">
        <v>29</v>
      </c>
      <c r="AY144" s="17"/>
      <c r="AZ144" s="17"/>
      <c r="BA144" s="17"/>
      <c r="BB144" s="17"/>
      <c r="BC144" s="17"/>
      <c r="BD144" s="17"/>
      <c r="BE144" s="17"/>
      <c r="BF144" s="17"/>
      <c r="BG144" s="17"/>
      <c r="BH144" s="17"/>
      <c r="BI144" s="17"/>
      <c r="BJ144" s="17"/>
      <c r="BK144" s="17"/>
    </row>
    <row r="145" spans="1:63" x14ac:dyDescent="0.3">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7"/>
      <c r="AR145" s="17"/>
      <c r="AS145" s="17"/>
      <c r="AT145" s="17"/>
      <c r="AU145" s="17"/>
      <c r="AV145" s="20" t="s">
        <v>69</v>
      </c>
      <c r="AW145" s="19">
        <v>16051</v>
      </c>
      <c r="AX145">
        <v>25</v>
      </c>
      <c r="AY145" s="17"/>
      <c r="AZ145" s="17"/>
      <c r="BA145" s="17"/>
      <c r="BB145" s="17"/>
      <c r="BC145" s="17"/>
      <c r="BD145" s="17"/>
      <c r="BE145" s="17"/>
      <c r="BF145" s="17"/>
      <c r="BG145" s="17"/>
      <c r="BH145" s="17"/>
      <c r="BI145" s="17"/>
      <c r="BJ145" s="17"/>
      <c r="BK145" s="17"/>
    </row>
    <row r="146" spans="1:63" x14ac:dyDescent="0.3">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7"/>
      <c r="AM146" s="17"/>
      <c r="AN146" s="17"/>
      <c r="AO146" s="17"/>
      <c r="AP146" s="17"/>
      <c r="AQ146" s="17"/>
      <c r="AR146" s="17"/>
      <c r="AS146" s="17"/>
      <c r="AT146" s="17"/>
      <c r="AU146" s="17"/>
      <c r="AV146" s="18" t="s">
        <v>105</v>
      </c>
      <c r="AW146" s="19">
        <v>12860</v>
      </c>
      <c r="AX146">
        <v>23</v>
      </c>
      <c r="AY146" s="17"/>
      <c r="AZ146" s="17"/>
      <c r="BA146" s="17"/>
      <c r="BB146" s="17"/>
      <c r="BC146" s="17"/>
      <c r="BD146" s="17"/>
      <c r="BE146" s="17"/>
      <c r="BF146" s="17"/>
      <c r="BG146" s="17"/>
      <c r="BH146" s="17"/>
      <c r="BI146" s="17"/>
      <c r="BJ146" s="17"/>
      <c r="BK146" s="17"/>
    </row>
    <row r="147" spans="1:63" x14ac:dyDescent="0.3">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c r="AL147" s="17"/>
      <c r="AM147" s="17"/>
      <c r="AN147" s="17"/>
      <c r="AO147" s="17"/>
      <c r="AP147" s="17"/>
      <c r="AQ147" s="17"/>
      <c r="AR147" s="17"/>
      <c r="AS147" s="17"/>
      <c r="AT147" s="17"/>
      <c r="AU147" s="17"/>
      <c r="AV147" s="18" t="s">
        <v>290</v>
      </c>
      <c r="AW147" s="19">
        <v>7478</v>
      </c>
      <c r="AX147">
        <v>19</v>
      </c>
      <c r="AY147" s="17"/>
      <c r="AZ147" s="17"/>
      <c r="BA147" s="17"/>
      <c r="BB147" s="17"/>
      <c r="BC147" s="17"/>
      <c r="BD147" s="17"/>
      <c r="BE147" s="17"/>
      <c r="BF147" s="17"/>
      <c r="BG147" s="17"/>
      <c r="BH147" s="17"/>
      <c r="BI147" s="17"/>
      <c r="BJ147" s="17"/>
      <c r="BK147" s="17"/>
    </row>
    <row r="148" spans="1:63" x14ac:dyDescent="0.3">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c r="AL148" s="17"/>
      <c r="AM148" s="17"/>
      <c r="AN148" s="17"/>
      <c r="AO148" s="17"/>
      <c r="AP148" s="17"/>
      <c r="AQ148" s="17"/>
      <c r="AR148" s="17"/>
      <c r="AS148" s="17"/>
      <c r="AT148" s="17"/>
      <c r="AU148" s="17"/>
      <c r="AV148" s="18" t="s">
        <v>234</v>
      </c>
      <c r="AW148" s="19">
        <v>5474</v>
      </c>
      <c r="AX148">
        <v>17</v>
      </c>
      <c r="AY148" s="17"/>
      <c r="AZ148" s="17"/>
      <c r="BA148" s="17"/>
      <c r="BB148" s="17"/>
      <c r="BC148" s="17"/>
      <c r="BD148" s="17"/>
      <c r="BE148" s="17"/>
      <c r="BF148" s="17"/>
      <c r="BG148" s="17"/>
      <c r="BH148" s="17"/>
      <c r="BI148" s="17"/>
      <c r="BJ148" s="17"/>
      <c r="BK148" s="17"/>
    </row>
    <row r="149" spans="1:63" x14ac:dyDescent="0.3">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17"/>
      <c r="AN149" s="17"/>
      <c r="AO149" s="17"/>
      <c r="AP149" s="17"/>
      <c r="AQ149" s="17"/>
      <c r="AR149" s="17"/>
      <c r="AS149" s="17"/>
      <c r="AT149" s="17"/>
      <c r="AU149" s="17"/>
      <c r="AV149" s="20" t="s">
        <v>185</v>
      </c>
      <c r="AW149" s="19">
        <v>23227</v>
      </c>
      <c r="AX149">
        <v>27</v>
      </c>
      <c r="AY149" s="17"/>
      <c r="AZ149" s="17"/>
      <c r="BA149" s="17"/>
      <c r="BB149" s="17"/>
      <c r="BC149" s="17"/>
      <c r="BD149" s="17"/>
      <c r="BE149" s="17"/>
      <c r="BF149" s="17"/>
      <c r="BG149" s="17"/>
      <c r="BH149" s="17"/>
      <c r="BI149" s="17"/>
      <c r="BJ149" s="17"/>
      <c r="BK149" s="17"/>
    </row>
    <row r="150" spans="1:63" x14ac:dyDescent="0.3">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c r="AK150" s="17"/>
      <c r="AL150" s="17"/>
      <c r="AM150" s="17"/>
      <c r="AN150" s="17"/>
      <c r="AO150" s="17"/>
      <c r="AP150" s="17"/>
      <c r="AQ150" s="17"/>
      <c r="AR150" s="17"/>
      <c r="AS150" s="17"/>
      <c r="AT150" s="17"/>
      <c r="AU150" s="17"/>
      <c r="AV150" s="18" t="s">
        <v>70</v>
      </c>
      <c r="AW150" s="19">
        <v>14063</v>
      </c>
      <c r="AX150">
        <v>23</v>
      </c>
      <c r="AY150" s="17"/>
      <c r="AZ150" s="17"/>
      <c r="BA150" s="17"/>
      <c r="BB150" s="17"/>
      <c r="BC150" s="17"/>
      <c r="BD150" s="17"/>
      <c r="BE150" s="17"/>
      <c r="BF150" s="17"/>
      <c r="BG150" s="17"/>
      <c r="BH150" s="17"/>
      <c r="BI150" s="17"/>
      <c r="BJ150" s="17"/>
      <c r="BK150" s="17"/>
    </row>
    <row r="151" spans="1:63" x14ac:dyDescent="0.3">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c r="AK151" s="17"/>
      <c r="AL151" s="17"/>
      <c r="AM151" s="17"/>
      <c r="AN151" s="17"/>
      <c r="AO151" s="17"/>
      <c r="AP151" s="17"/>
      <c r="AQ151" s="17"/>
      <c r="AR151" s="17"/>
      <c r="AS151" s="17"/>
      <c r="AT151" s="17"/>
      <c r="AU151" s="17"/>
      <c r="AV151" s="18" t="s">
        <v>262</v>
      </c>
      <c r="AW151" s="19">
        <v>8722</v>
      </c>
      <c r="AX151">
        <v>19</v>
      </c>
      <c r="AY151" s="17"/>
      <c r="AZ151" s="17"/>
      <c r="BA151" s="17"/>
      <c r="BB151" s="17"/>
      <c r="BC151" s="17"/>
      <c r="BD151" s="17"/>
      <c r="BE151" s="17"/>
      <c r="BF151" s="17"/>
      <c r="BG151" s="17"/>
      <c r="BH151" s="17"/>
      <c r="BI151" s="17"/>
      <c r="BJ151" s="17"/>
      <c r="BK151" s="17"/>
    </row>
    <row r="152" spans="1:63" x14ac:dyDescent="0.3">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c r="AL152" s="17"/>
      <c r="AM152" s="17"/>
      <c r="AN152" s="17"/>
      <c r="AO152" s="17"/>
      <c r="AP152" s="17"/>
      <c r="AQ152" s="17"/>
      <c r="AR152" s="17"/>
      <c r="AS152" s="17"/>
      <c r="AT152" s="17"/>
      <c r="AU152" s="17"/>
      <c r="AV152" s="18" t="s">
        <v>162</v>
      </c>
      <c r="AW152" s="19">
        <v>3778</v>
      </c>
      <c r="AX152">
        <v>13</v>
      </c>
      <c r="AY152" s="17"/>
      <c r="AZ152" s="17"/>
      <c r="BA152" s="17"/>
      <c r="BB152" s="17"/>
      <c r="BC152" s="17"/>
      <c r="BD152" s="17"/>
      <c r="BE152" s="17"/>
      <c r="BF152" s="17"/>
      <c r="BG152" s="17"/>
      <c r="BH152" s="17"/>
      <c r="BI152" s="17"/>
      <c r="BJ152" s="17"/>
      <c r="BK152" s="17"/>
    </row>
    <row r="153" spans="1:63" x14ac:dyDescent="0.3">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7"/>
      <c r="AK153" s="17"/>
      <c r="AL153" s="17"/>
      <c r="AM153" s="17"/>
      <c r="AN153" s="17"/>
      <c r="AO153" s="17"/>
      <c r="AP153" s="17"/>
      <c r="AQ153" s="17"/>
      <c r="AR153" s="17"/>
      <c r="AS153" s="17"/>
      <c r="AT153" s="17"/>
      <c r="AU153" s="17"/>
      <c r="AV153" s="18" t="s">
        <v>275</v>
      </c>
      <c r="AW153" s="19">
        <v>7463</v>
      </c>
      <c r="AX153">
        <v>19</v>
      </c>
      <c r="AY153" s="17"/>
      <c r="AZ153" s="17"/>
      <c r="BA153" s="17"/>
      <c r="BB153" s="17"/>
      <c r="BC153" s="17"/>
      <c r="BD153" s="17"/>
      <c r="BE153" s="17"/>
      <c r="BF153" s="17"/>
      <c r="BG153" s="17"/>
      <c r="BH153" s="17"/>
      <c r="BI153" s="17"/>
      <c r="BJ153" s="17"/>
      <c r="BK153" s="17"/>
    </row>
    <row r="154" spans="1:63" x14ac:dyDescent="0.3">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c r="AL154" s="17"/>
      <c r="AM154" s="17"/>
      <c r="AN154" s="17"/>
      <c r="AO154" s="17"/>
      <c r="AP154" s="17"/>
      <c r="AQ154" s="17"/>
      <c r="AR154" s="17"/>
      <c r="AS154" s="17"/>
      <c r="AT154" s="17"/>
      <c r="AU154" s="17"/>
      <c r="AV154" s="18" t="s">
        <v>141</v>
      </c>
      <c r="AW154" s="19">
        <v>13826</v>
      </c>
      <c r="AX154">
        <v>23</v>
      </c>
      <c r="AY154" s="17"/>
      <c r="AZ154" s="17"/>
      <c r="BA154" s="17"/>
      <c r="BB154" s="17"/>
      <c r="BC154" s="17"/>
      <c r="BD154" s="17"/>
      <c r="BE154" s="17"/>
      <c r="BF154" s="17"/>
      <c r="BG154" s="17"/>
      <c r="BH154" s="17"/>
      <c r="BI154" s="17"/>
      <c r="BJ154" s="17"/>
      <c r="BK154" s="17"/>
    </row>
    <row r="155" spans="1:63" x14ac:dyDescent="0.3">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c r="AJ155" s="17"/>
      <c r="AK155" s="17"/>
      <c r="AL155" s="17"/>
      <c r="AM155" s="17"/>
      <c r="AN155" s="17"/>
      <c r="AO155" s="17"/>
      <c r="AP155" s="17"/>
      <c r="AQ155" s="17"/>
      <c r="AR155" s="17"/>
      <c r="AS155" s="17"/>
      <c r="AT155" s="17"/>
      <c r="AU155" s="17"/>
      <c r="AV155" s="20" t="s">
        <v>221</v>
      </c>
      <c r="AW155" s="19">
        <v>17131</v>
      </c>
      <c r="AX155">
        <v>25</v>
      </c>
      <c r="AY155" s="17"/>
      <c r="AZ155" s="17"/>
      <c r="BA155" s="17"/>
      <c r="BB155" s="17"/>
      <c r="BC155" s="17"/>
      <c r="BD155" s="17"/>
      <c r="BE155" s="17"/>
      <c r="BF155" s="17"/>
      <c r="BG155" s="17"/>
      <c r="BH155" s="17"/>
      <c r="BI155" s="17"/>
      <c r="BJ155" s="17"/>
      <c r="BK155" s="17"/>
    </row>
    <row r="156" spans="1:63" x14ac:dyDescent="0.3">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7"/>
      <c r="AK156" s="17"/>
      <c r="AL156" s="17"/>
      <c r="AM156" s="17"/>
      <c r="AN156" s="17"/>
      <c r="AO156" s="17"/>
      <c r="AP156" s="17"/>
      <c r="AQ156" s="17"/>
      <c r="AR156" s="17"/>
      <c r="AS156" s="17"/>
      <c r="AT156" s="17"/>
      <c r="AU156" s="17"/>
      <c r="AV156" s="18" t="s">
        <v>276</v>
      </c>
      <c r="AW156" s="19">
        <v>6149</v>
      </c>
      <c r="AX156">
        <v>17</v>
      </c>
      <c r="AY156" s="17"/>
      <c r="AZ156" s="17"/>
      <c r="BA156" s="17"/>
      <c r="BB156" s="17"/>
      <c r="BC156" s="17"/>
      <c r="BD156" s="17"/>
      <c r="BE156" s="17"/>
      <c r="BF156" s="17"/>
      <c r="BG156" s="17"/>
      <c r="BH156" s="17"/>
      <c r="BI156" s="17"/>
      <c r="BJ156" s="17"/>
      <c r="BK156" s="17"/>
    </row>
    <row r="157" spans="1:63" x14ac:dyDescent="0.3">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c r="AJ157" s="17"/>
      <c r="AK157" s="17"/>
      <c r="AL157" s="17"/>
      <c r="AM157" s="17"/>
      <c r="AN157" s="17"/>
      <c r="AO157" s="17"/>
      <c r="AP157" s="17"/>
      <c r="AQ157" s="17"/>
      <c r="AR157" s="17"/>
      <c r="AS157" s="17"/>
      <c r="AT157" s="17"/>
      <c r="AU157" s="17"/>
      <c r="AV157" s="20" t="s">
        <v>277</v>
      </c>
      <c r="AW157" s="19">
        <v>5430</v>
      </c>
      <c r="AX157">
        <v>17</v>
      </c>
      <c r="AY157" s="17"/>
      <c r="AZ157" s="17"/>
      <c r="BA157" s="17"/>
      <c r="BB157" s="17"/>
      <c r="BC157" s="17"/>
      <c r="BD157" s="17"/>
      <c r="BE157" s="17"/>
      <c r="BF157" s="17"/>
      <c r="BG157" s="17"/>
      <c r="BH157" s="17"/>
      <c r="BI157" s="17"/>
      <c r="BJ157" s="17"/>
      <c r="BK157" s="17"/>
    </row>
    <row r="158" spans="1:63" x14ac:dyDescent="0.3">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c r="AJ158" s="17"/>
      <c r="AK158" s="17"/>
      <c r="AL158" s="17"/>
      <c r="AM158" s="17"/>
      <c r="AN158" s="17"/>
      <c r="AO158" s="17"/>
      <c r="AP158" s="17"/>
      <c r="AQ158" s="17"/>
      <c r="AR158" s="17"/>
      <c r="AS158" s="17"/>
      <c r="AT158" s="17"/>
      <c r="AU158" s="17"/>
      <c r="AV158" s="18" t="s">
        <v>71</v>
      </c>
      <c r="AW158" s="19">
        <v>3847</v>
      </c>
      <c r="AX158">
        <v>13</v>
      </c>
      <c r="AY158" s="17"/>
      <c r="AZ158" s="17"/>
      <c r="BA158" s="17"/>
      <c r="BB158" s="17"/>
      <c r="BC158" s="17"/>
      <c r="BD158" s="17"/>
      <c r="BE158" s="17"/>
      <c r="BF158" s="17"/>
      <c r="BG158" s="17"/>
      <c r="BH158" s="17"/>
      <c r="BI158" s="17"/>
      <c r="BJ158" s="17"/>
      <c r="BK158" s="17"/>
    </row>
    <row r="159" spans="1:63" x14ac:dyDescent="0.3">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17"/>
      <c r="AK159" s="17"/>
      <c r="AL159" s="17"/>
      <c r="AM159" s="17"/>
      <c r="AN159" s="17"/>
      <c r="AO159" s="17"/>
      <c r="AP159" s="17"/>
      <c r="AQ159" s="17"/>
      <c r="AR159" s="17"/>
      <c r="AS159" s="17"/>
      <c r="AT159" s="17"/>
      <c r="AU159" s="17"/>
      <c r="AV159" s="18" t="s">
        <v>115</v>
      </c>
      <c r="AW159" s="19">
        <v>6814</v>
      </c>
      <c r="AX159">
        <v>17</v>
      </c>
      <c r="AY159" s="17"/>
      <c r="AZ159" s="17"/>
      <c r="BA159" s="17"/>
      <c r="BB159" s="17"/>
      <c r="BC159" s="17"/>
      <c r="BD159" s="17"/>
      <c r="BE159" s="17"/>
      <c r="BF159" s="17"/>
      <c r="BG159" s="17"/>
      <c r="BH159" s="17"/>
      <c r="BI159" s="17"/>
      <c r="BJ159" s="17"/>
      <c r="BK159" s="17"/>
    </row>
    <row r="160" spans="1:63" x14ac:dyDescent="0.3">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7"/>
      <c r="AK160" s="17"/>
      <c r="AL160" s="17"/>
      <c r="AM160" s="17"/>
      <c r="AN160" s="17"/>
      <c r="AO160" s="17"/>
      <c r="AP160" s="17"/>
      <c r="AQ160" s="17"/>
      <c r="AR160" s="17"/>
      <c r="AS160" s="17"/>
      <c r="AT160" s="17"/>
      <c r="AU160" s="17"/>
      <c r="AV160" s="18" t="s">
        <v>250</v>
      </c>
      <c r="AW160" s="19">
        <v>1746</v>
      </c>
      <c r="AX160">
        <v>9</v>
      </c>
      <c r="AY160" s="17"/>
      <c r="AZ160" s="17"/>
      <c r="BA160" s="17"/>
      <c r="BB160" s="17"/>
      <c r="BC160" s="17"/>
      <c r="BD160" s="17"/>
      <c r="BE160" s="17"/>
      <c r="BF160" s="17"/>
      <c r="BG160" s="17"/>
      <c r="BH160" s="17"/>
      <c r="BI160" s="17"/>
      <c r="BJ160" s="17"/>
      <c r="BK160" s="17"/>
    </row>
    <row r="161" spans="1:63" x14ac:dyDescent="0.3">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8" t="s">
        <v>163</v>
      </c>
      <c r="AW161" s="19">
        <v>5596</v>
      </c>
      <c r="AX161">
        <v>17</v>
      </c>
      <c r="AY161" s="17"/>
      <c r="AZ161" s="17"/>
      <c r="BA161" s="17"/>
      <c r="BB161" s="17"/>
      <c r="BC161" s="17"/>
      <c r="BD161" s="17"/>
      <c r="BE161" s="17"/>
      <c r="BF161" s="17"/>
      <c r="BG161" s="17"/>
      <c r="BH161" s="17"/>
      <c r="BI161" s="17"/>
      <c r="BJ161" s="17"/>
      <c r="BK161" s="17"/>
    </row>
    <row r="162" spans="1:63" x14ac:dyDescent="0.3">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c r="AN162" s="17"/>
      <c r="AO162" s="17"/>
      <c r="AP162" s="17"/>
      <c r="AQ162" s="17"/>
      <c r="AR162" s="17"/>
      <c r="AS162" s="17"/>
      <c r="AT162" s="17"/>
      <c r="AU162" s="17"/>
      <c r="AV162" s="20" t="s">
        <v>186</v>
      </c>
      <c r="AW162" s="19">
        <v>40728</v>
      </c>
      <c r="AX162">
        <v>35</v>
      </c>
      <c r="AY162" s="17"/>
      <c r="AZ162" s="17"/>
      <c r="BA162" s="17"/>
      <c r="BB162" s="17"/>
      <c r="BC162" s="17"/>
      <c r="BD162" s="17"/>
      <c r="BE162" s="17"/>
      <c r="BF162" s="17"/>
      <c r="BG162" s="17"/>
      <c r="BH162" s="17"/>
      <c r="BI162" s="17"/>
      <c r="BJ162" s="17"/>
      <c r="BK162" s="17"/>
    </row>
    <row r="163" spans="1:63" x14ac:dyDescent="0.3">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7"/>
      <c r="AL163" s="17"/>
      <c r="AM163" s="17"/>
      <c r="AN163" s="17"/>
      <c r="AO163" s="17"/>
      <c r="AP163" s="17"/>
      <c r="AQ163" s="17"/>
      <c r="AR163" s="17"/>
      <c r="AS163" s="17"/>
      <c r="AT163" s="17"/>
      <c r="AU163" s="17"/>
      <c r="AV163" s="18" t="s">
        <v>200</v>
      </c>
      <c r="AW163" s="19">
        <v>17851</v>
      </c>
      <c r="AX163">
        <v>25</v>
      </c>
      <c r="AY163" s="17"/>
      <c r="AZ163" s="17"/>
      <c r="BA163" s="17"/>
      <c r="BB163" s="17"/>
      <c r="BC163" s="17"/>
      <c r="BD163" s="17"/>
      <c r="BE163" s="17"/>
      <c r="BF163" s="17"/>
      <c r="BG163" s="17"/>
      <c r="BH163" s="17"/>
      <c r="BI163" s="17"/>
      <c r="BJ163" s="17"/>
      <c r="BK163" s="17"/>
    </row>
    <row r="164" spans="1:63" x14ac:dyDescent="0.3">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c r="AL164" s="17"/>
      <c r="AM164" s="17"/>
      <c r="AN164" s="17"/>
      <c r="AO164" s="17"/>
      <c r="AP164" s="17"/>
      <c r="AQ164" s="17"/>
      <c r="AR164" s="17"/>
      <c r="AS164" s="17"/>
      <c r="AT164" s="17"/>
      <c r="AU164" s="17"/>
      <c r="AV164" s="20" t="s">
        <v>116</v>
      </c>
      <c r="AW164" s="19">
        <v>5176</v>
      </c>
      <c r="AX164">
        <v>17</v>
      </c>
      <c r="AY164" s="17"/>
      <c r="AZ164" s="17"/>
      <c r="BA164" s="17"/>
      <c r="BB164" s="17"/>
      <c r="BC164" s="17"/>
      <c r="BD164" s="17"/>
      <c r="BE164" s="17"/>
      <c r="BF164" s="17"/>
      <c r="BG164" s="17"/>
      <c r="BH164" s="17"/>
      <c r="BI164" s="17"/>
      <c r="BJ164" s="17"/>
      <c r="BK164" s="17"/>
    </row>
    <row r="165" spans="1:63" x14ac:dyDescent="0.3">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c r="AK165" s="17"/>
      <c r="AL165" s="17"/>
      <c r="AM165" s="17"/>
      <c r="AN165" s="17"/>
      <c r="AO165" s="17"/>
      <c r="AP165" s="17"/>
      <c r="AQ165" s="17"/>
      <c r="AR165" s="17"/>
      <c r="AS165" s="17"/>
      <c r="AT165" s="17"/>
      <c r="AU165" s="17"/>
      <c r="AV165" s="18" t="s">
        <v>240</v>
      </c>
      <c r="AW165" s="19">
        <v>5695</v>
      </c>
      <c r="AX165">
        <v>17</v>
      </c>
      <c r="AY165" s="17"/>
      <c r="AZ165" s="17"/>
      <c r="BA165" s="17"/>
      <c r="BB165" s="17"/>
      <c r="BC165" s="17"/>
      <c r="BD165" s="17"/>
      <c r="BE165" s="17"/>
      <c r="BF165" s="17"/>
      <c r="BG165" s="17"/>
      <c r="BH165" s="17"/>
      <c r="BI165" s="17"/>
      <c r="BJ165" s="17"/>
      <c r="BK165" s="17"/>
    </row>
    <row r="166" spans="1:63" x14ac:dyDescent="0.3">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c r="AL166" s="17"/>
      <c r="AM166" s="17"/>
      <c r="AN166" s="17"/>
      <c r="AO166" s="17"/>
      <c r="AP166" s="17"/>
      <c r="AQ166" s="17"/>
      <c r="AR166" s="17"/>
      <c r="AS166" s="17"/>
      <c r="AT166" s="17"/>
      <c r="AU166" s="17"/>
      <c r="AV166" s="20" t="s">
        <v>235</v>
      </c>
      <c r="AW166" s="19">
        <v>5295</v>
      </c>
      <c r="AX166">
        <v>17</v>
      </c>
      <c r="AY166" s="17"/>
      <c r="AZ166" s="17"/>
      <c r="BA166" s="17"/>
      <c r="BB166" s="17"/>
      <c r="BC166" s="17"/>
      <c r="BD166" s="17"/>
      <c r="BE166" s="17"/>
      <c r="BF166" s="17"/>
      <c r="BG166" s="17"/>
      <c r="BH166" s="17"/>
      <c r="BI166" s="17"/>
      <c r="BJ166" s="17"/>
      <c r="BK166" s="17"/>
    </row>
    <row r="167" spans="1:63" x14ac:dyDescent="0.3">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17"/>
      <c r="AS167" s="17"/>
      <c r="AT167" s="17"/>
      <c r="AU167" s="17"/>
      <c r="AV167" s="18" t="s">
        <v>278</v>
      </c>
      <c r="AW167" s="19">
        <v>5183</v>
      </c>
      <c r="AX167">
        <v>17</v>
      </c>
      <c r="AY167" s="17"/>
      <c r="AZ167" s="17"/>
      <c r="BA167" s="17"/>
      <c r="BB167" s="17"/>
      <c r="BC167" s="17"/>
      <c r="BD167" s="17"/>
      <c r="BE167" s="17"/>
      <c r="BF167" s="17"/>
      <c r="BG167" s="17"/>
      <c r="BH167" s="17"/>
      <c r="BI167" s="17"/>
      <c r="BJ167" s="17"/>
      <c r="BK167" s="17"/>
    </row>
    <row r="168" spans="1:63" x14ac:dyDescent="0.3">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c r="AN168" s="17"/>
      <c r="AO168" s="17"/>
      <c r="AP168" s="17"/>
      <c r="AQ168" s="17"/>
      <c r="AR168" s="17"/>
      <c r="AS168" s="17"/>
      <c r="AT168" s="17"/>
      <c r="AU168" s="17"/>
      <c r="AV168" s="20" t="s">
        <v>164</v>
      </c>
      <c r="AW168" s="19">
        <v>21700</v>
      </c>
      <c r="AX168">
        <v>27</v>
      </c>
      <c r="AY168" s="17"/>
      <c r="AZ168" s="17"/>
      <c r="BA168" s="17"/>
      <c r="BB168" s="17"/>
      <c r="BC168" s="17"/>
      <c r="BD168" s="17"/>
      <c r="BE168" s="17"/>
      <c r="BF168" s="17"/>
      <c r="BG168" s="17"/>
      <c r="BH168" s="17"/>
      <c r="BI168" s="17"/>
      <c r="BJ168" s="17"/>
      <c r="BK168" s="17"/>
    </row>
    <row r="169" spans="1:63" x14ac:dyDescent="0.3">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c r="AK169" s="17"/>
      <c r="AL169" s="17"/>
      <c r="AM169" s="17"/>
      <c r="AN169" s="17"/>
      <c r="AO169" s="17"/>
      <c r="AP169" s="17"/>
      <c r="AQ169" s="17"/>
      <c r="AR169" s="17"/>
      <c r="AS169" s="17"/>
      <c r="AT169" s="17"/>
      <c r="AU169" s="17"/>
      <c r="AV169" s="18" t="s">
        <v>72</v>
      </c>
      <c r="AW169" s="19">
        <v>5661</v>
      </c>
      <c r="AX169">
        <v>17</v>
      </c>
      <c r="AY169" s="17"/>
      <c r="AZ169" s="17"/>
      <c r="BA169" s="17"/>
      <c r="BB169" s="17"/>
      <c r="BC169" s="17"/>
      <c r="BD169" s="17"/>
      <c r="BE169" s="17"/>
      <c r="BF169" s="17"/>
      <c r="BG169" s="17"/>
      <c r="BH169" s="17"/>
      <c r="BI169" s="17"/>
      <c r="BJ169" s="17"/>
      <c r="BK169" s="17"/>
    </row>
    <row r="170" spans="1:63" x14ac:dyDescent="0.3">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c r="AN170" s="17"/>
      <c r="AO170" s="17"/>
      <c r="AP170" s="17"/>
      <c r="AQ170" s="17"/>
      <c r="AR170" s="17"/>
      <c r="AS170" s="17"/>
      <c r="AT170" s="17"/>
      <c r="AU170" s="17"/>
      <c r="AV170" s="18" t="s">
        <v>73</v>
      </c>
      <c r="AW170" s="19">
        <v>7007</v>
      </c>
      <c r="AX170">
        <v>19</v>
      </c>
      <c r="AY170" s="17"/>
      <c r="AZ170" s="17"/>
      <c r="BA170" s="17"/>
      <c r="BB170" s="17"/>
      <c r="BC170" s="17"/>
      <c r="BD170" s="17"/>
      <c r="BE170" s="17"/>
      <c r="BF170" s="17"/>
      <c r="BG170" s="17"/>
      <c r="BH170" s="17"/>
      <c r="BI170" s="17"/>
      <c r="BJ170" s="17"/>
      <c r="BK170" s="17"/>
    </row>
    <row r="171" spans="1:63" x14ac:dyDescent="0.3">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c r="AK171" s="17"/>
      <c r="AL171" s="17"/>
      <c r="AM171" s="17"/>
      <c r="AN171" s="17"/>
      <c r="AO171" s="17"/>
      <c r="AP171" s="17"/>
      <c r="AQ171" s="17"/>
      <c r="AR171" s="17"/>
      <c r="AS171" s="17"/>
      <c r="AT171" s="17"/>
      <c r="AU171" s="17"/>
      <c r="AV171" s="18" t="s">
        <v>201</v>
      </c>
      <c r="AW171" s="19">
        <v>8779</v>
      </c>
      <c r="AX171">
        <v>19</v>
      </c>
      <c r="AY171" s="17"/>
      <c r="AZ171" s="17"/>
      <c r="BA171" s="17"/>
      <c r="BB171" s="17"/>
      <c r="BC171" s="17"/>
      <c r="BD171" s="17"/>
      <c r="BE171" s="17"/>
      <c r="BF171" s="17"/>
      <c r="BG171" s="17"/>
      <c r="BH171" s="17"/>
      <c r="BI171" s="17"/>
      <c r="BJ171" s="17"/>
      <c r="BK171" s="17"/>
    </row>
    <row r="172" spans="1:63" x14ac:dyDescent="0.3">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7"/>
      <c r="AK172" s="17"/>
      <c r="AL172" s="17"/>
      <c r="AM172" s="17"/>
      <c r="AN172" s="17"/>
      <c r="AO172" s="17"/>
      <c r="AP172" s="17"/>
      <c r="AQ172" s="17"/>
      <c r="AR172" s="17"/>
      <c r="AS172" s="17"/>
      <c r="AT172" s="17"/>
      <c r="AU172" s="17"/>
      <c r="AV172" s="18" t="s">
        <v>291</v>
      </c>
      <c r="AW172" s="19">
        <v>19216</v>
      </c>
      <c r="AX172">
        <v>25</v>
      </c>
      <c r="AY172" s="17"/>
      <c r="AZ172" s="17"/>
      <c r="BA172" s="17"/>
      <c r="BB172" s="17"/>
      <c r="BC172" s="17"/>
      <c r="BD172" s="17"/>
      <c r="BE172" s="17"/>
      <c r="BF172" s="17"/>
      <c r="BG172" s="17"/>
      <c r="BH172" s="17"/>
      <c r="BI172" s="17"/>
      <c r="BJ172" s="17"/>
      <c r="BK172" s="17"/>
    </row>
    <row r="173" spans="1:63" x14ac:dyDescent="0.3">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c r="AJ173" s="17"/>
      <c r="AK173" s="17"/>
      <c r="AL173" s="17"/>
      <c r="AM173" s="17"/>
      <c r="AN173" s="17"/>
      <c r="AO173" s="17"/>
      <c r="AP173" s="17"/>
      <c r="AQ173" s="17"/>
      <c r="AR173" s="17"/>
      <c r="AS173" s="17"/>
      <c r="AT173" s="17"/>
      <c r="AU173" s="17"/>
      <c r="AV173" s="18" t="s">
        <v>74</v>
      </c>
      <c r="AW173" s="19">
        <v>14886</v>
      </c>
      <c r="AX173">
        <v>23</v>
      </c>
      <c r="AY173" s="17"/>
      <c r="AZ173" s="17"/>
      <c r="BA173" s="17"/>
      <c r="BB173" s="17"/>
      <c r="BC173" s="17"/>
      <c r="BD173" s="17"/>
      <c r="BE173" s="17"/>
      <c r="BF173" s="17"/>
      <c r="BG173" s="17"/>
      <c r="BH173" s="17"/>
      <c r="BI173" s="17"/>
      <c r="BJ173" s="17"/>
      <c r="BK173" s="17"/>
    </row>
    <row r="174" spans="1:63" x14ac:dyDescent="0.3">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c r="AK174" s="17"/>
      <c r="AL174" s="17"/>
      <c r="AM174" s="17"/>
      <c r="AN174" s="17"/>
      <c r="AO174" s="17"/>
      <c r="AP174" s="17"/>
      <c r="AQ174" s="17"/>
      <c r="AR174" s="17"/>
      <c r="AS174" s="17"/>
      <c r="AT174" s="17"/>
      <c r="AU174" s="17"/>
      <c r="AV174" s="20" t="s">
        <v>187</v>
      </c>
      <c r="AW174" s="19">
        <v>9738</v>
      </c>
      <c r="AX174">
        <v>21</v>
      </c>
      <c r="AY174" s="17"/>
      <c r="AZ174" s="17"/>
      <c r="BA174" s="17"/>
      <c r="BB174" s="17"/>
      <c r="BC174" s="17"/>
      <c r="BD174" s="17"/>
      <c r="BE174" s="17"/>
      <c r="BF174" s="17"/>
      <c r="BG174" s="17"/>
      <c r="BH174" s="17"/>
      <c r="BI174" s="17"/>
      <c r="BJ174" s="17"/>
      <c r="BK174" s="17"/>
    </row>
    <row r="175" spans="1:63" x14ac:dyDescent="0.3">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c r="AJ175" s="17"/>
      <c r="AK175" s="17"/>
      <c r="AL175" s="17"/>
      <c r="AM175" s="17"/>
      <c r="AN175" s="17"/>
      <c r="AO175" s="17"/>
      <c r="AP175" s="17"/>
      <c r="AQ175" s="17"/>
      <c r="AR175" s="17"/>
      <c r="AS175" s="17"/>
      <c r="AT175" s="17"/>
      <c r="AU175" s="17"/>
      <c r="AV175" s="20" t="s">
        <v>117</v>
      </c>
      <c r="AW175" s="19">
        <v>10849</v>
      </c>
      <c r="AX175">
        <v>21</v>
      </c>
      <c r="AY175" s="17"/>
      <c r="AZ175" s="17"/>
      <c r="BA175" s="17"/>
      <c r="BB175" s="17"/>
      <c r="BC175" s="17"/>
      <c r="BD175" s="17"/>
      <c r="BE175" s="17"/>
      <c r="BF175" s="17"/>
      <c r="BG175" s="17"/>
      <c r="BH175" s="17"/>
      <c r="BI175" s="17"/>
      <c r="BJ175" s="17"/>
      <c r="BK175" s="17"/>
    </row>
    <row r="176" spans="1:63" x14ac:dyDescent="0.3">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c r="AH176" s="17"/>
      <c r="AI176" s="17"/>
      <c r="AJ176" s="17"/>
      <c r="AK176" s="17"/>
      <c r="AL176" s="17"/>
      <c r="AM176" s="17"/>
      <c r="AN176" s="17"/>
      <c r="AO176" s="17"/>
      <c r="AP176" s="17"/>
      <c r="AQ176" s="17"/>
      <c r="AR176" s="17"/>
      <c r="AS176" s="17"/>
      <c r="AT176" s="17"/>
      <c r="AU176" s="17"/>
      <c r="AV176" s="18" t="s">
        <v>292</v>
      </c>
      <c r="AW176" s="19">
        <v>9350</v>
      </c>
      <c r="AX176">
        <v>21</v>
      </c>
      <c r="AY176" s="17"/>
      <c r="AZ176" s="17"/>
      <c r="BA176" s="17"/>
      <c r="BB176" s="17"/>
      <c r="BC176" s="17"/>
      <c r="BD176" s="17"/>
      <c r="BE176" s="17"/>
      <c r="BF176" s="17"/>
      <c r="BG176" s="17"/>
      <c r="BH176" s="17"/>
      <c r="BI176" s="17"/>
      <c r="BJ176" s="17"/>
      <c r="BK176" s="17"/>
    </row>
    <row r="177" spans="1:63" x14ac:dyDescent="0.3">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17"/>
      <c r="AK177" s="17"/>
      <c r="AL177" s="17"/>
      <c r="AM177" s="17"/>
      <c r="AN177" s="17"/>
      <c r="AO177" s="17"/>
      <c r="AP177" s="17"/>
      <c r="AQ177" s="17"/>
      <c r="AR177" s="17"/>
      <c r="AS177" s="17"/>
      <c r="AT177" s="17"/>
      <c r="AU177" s="17"/>
      <c r="AV177" s="18" t="s">
        <v>75</v>
      </c>
      <c r="AW177" s="19">
        <v>7531</v>
      </c>
      <c r="AX177">
        <v>19</v>
      </c>
      <c r="AY177" s="17"/>
      <c r="AZ177" s="17"/>
      <c r="BA177" s="17"/>
      <c r="BB177" s="17"/>
      <c r="BC177" s="17"/>
      <c r="BD177" s="17"/>
      <c r="BE177" s="17"/>
      <c r="BF177" s="17"/>
      <c r="BG177" s="17"/>
      <c r="BH177" s="17"/>
      <c r="BI177" s="17"/>
      <c r="BJ177" s="17"/>
      <c r="BK177" s="17"/>
    </row>
    <row r="178" spans="1:63" x14ac:dyDescent="0.3">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7"/>
      <c r="AJ178" s="17"/>
      <c r="AK178" s="17"/>
      <c r="AL178" s="17"/>
      <c r="AM178" s="17"/>
      <c r="AN178" s="17"/>
      <c r="AO178" s="17"/>
      <c r="AP178" s="17"/>
      <c r="AQ178" s="17"/>
      <c r="AR178" s="17"/>
      <c r="AS178" s="17"/>
      <c r="AT178" s="17"/>
      <c r="AU178" s="17"/>
      <c r="AV178" s="20" t="s">
        <v>129</v>
      </c>
      <c r="AW178" s="19">
        <v>81060</v>
      </c>
      <c r="AX178">
        <v>43</v>
      </c>
      <c r="AY178" s="17"/>
      <c r="AZ178" s="17"/>
      <c r="BA178" s="17"/>
      <c r="BB178" s="17"/>
      <c r="BC178" s="17"/>
      <c r="BD178" s="17"/>
      <c r="BE178" s="17"/>
      <c r="BF178" s="17"/>
      <c r="BG178" s="17"/>
      <c r="BH178" s="17"/>
      <c r="BI178" s="17"/>
      <c r="BJ178" s="17"/>
      <c r="BK178" s="17"/>
    </row>
    <row r="179" spans="1:63" x14ac:dyDescent="0.3">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c r="AQ179" s="17"/>
      <c r="AR179" s="17"/>
      <c r="AS179" s="17"/>
      <c r="AT179" s="17"/>
      <c r="AU179" s="17"/>
      <c r="AV179" s="18" t="s">
        <v>241</v>
      </c>
      <c r="AW179" s="19">
        <v>4098</v>
      </c>
      <c r="AX179">
        <v>15</v>
      </c>
      <c r="AY179" s="17"/>
      <c r="AZ179" s="17"/>
      <c r="BA179" s="17"/>
      <c r="BB179" s="17"/>
      <c r="BC179" s="17"/>
      <c r="BD179" s="17"/>
      <c r="BE179" s="17"/>
      <c r="BF179" s="17"/>
      <c r="BG179" s="17"/>
      <c r="BH179" s="17"/>
      <c r="BI179" s="17"/>
      <c r="BJ179" s="17"/>
      <c r="BK179" s="17"/>
    </row>
    <row r="180" spans="1:63" x14ac:dyDescent="0.3">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c r="AQ180" s="17"/>
      <c r="AR180" s="17"/>
      <c r="AS180" s="17"/>
      <c r="AT180" s="17"/>
      <c r="AU180" s="17"/>
      <c r="AV180" s="18" t="s">
        <v>76</v>
      </c>
      <c r="AW180" s="19">
        <v>14195</v>
      </c>
      <c r="AX180">
        <v>23</v>
      </c>
      <c r="AY180" s="17"/>
      <c r="AZ180" s="17"/>
      <c r="BA180" s="17"/>
      <c r="BB180" s="17"/>
      <c r="BC180" s="17"/>
      <c r="BD180" s="17"/>
      <c r="BE180" s="17"/>
      <c r="BF180" s="17"/>
      <c r="BG180" s="17"/>
      <c r="BH180" s="17"/>
      <c r="BI180" s="17"/>
      <c r="BJ180" s="17"/>
      <c r="BK180" s="17"/>
    </row>
    <row r="181" spans="1:63" x14ac:dyDescent="0.3">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7"/>
      <c r="AK181" s="17"/>
      <c r="AL181" s="17"/>
      <c r="AM181" s="17"/>
      <c r="AN181" s="17"/>
      <c r="AO181" s="17"/>
      <c r="AP181" s="17"/>
      <c r="AQ181" s="17"/>
      <c r="AR181" s="17"/>
      <c r="AS181" s="17"/>
      <c r="AT181" s="17"/>
      <c r="AU181" s="17"/>
      <c r="AV181" s="18" t="s">
        <v>130</v>
      </c>
      <c r="AW181" s="19">
        <v>8706</v>
      </c>
      <c r="AX181">
        <v>19</v>
      </c>
      <c r="AY181" s="17"/>
      <c r="AZ181" s="17"/>
      <c r="BA181" s="17"/>
      <c r="BB181" s="17"/>
      <c r="BC181" s="17"/>
      <c r="BD181" s="17"/>
      <c r="BE181" s="17"/>
      <c r="BF181" s="17"/>
      <c r="BG181" s="17"/>
      <c r="BH181" s="17"/>
      <c r="BI181" s="17"/>
      <c r="BJ181" s="17"/>
      <c r="BK181" s="17"/>
    </row>
    <row r="182" spans="1:63" x14ac:dyDescent="0.3">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c r="AH182" s="17"/>
      <c r="AI182" s="17"/>
      <c r="AJ182" s="17"/>
      <c r="AK182" s="17"/>
      <c r="AL182" s="17"/>
      <c r="AM182" s="17"/>
      <c r="AN182" s="17"/>
      <c r="AO182" s="17"/>
      <c r="AP182" s="17"/>
      <c r="AQ182" s="17"/>
      <c r="AR182" s="17"/>
      <c r="AS182" s="17"/>
      <c r="AT182" s="17"/>
      <c r="AU182" s="17"/>
      <c r="AV182" s="20" t="s">
        <v>251</v>
      </c>
      <c r="AW182" s="19">
        <v>5836</v>
      </c>
      <c r="AX182">
        <v>17</v>
      </c>
      <c r="AY182" s="17"/>
      <c r="AZ182" s="17"/>
      <c r="BA182" s="17"/>
      <c r="BB182" s="17"/>
      <c r="BC182" s="17"/>
      <c r="BD182" s="17"/>
      <c r="BE182" s="17"/>
      <c r="BF182" s="17"/>
      <c r="BG182" s="17"/>
      <c r="BH182" s="17"/>
      <c r="BI182" s="17"/>
      <c r="BJ182" s="17"/>
      <c r="BK182" s="17"/>
    </row>
    <row r="183" spans="1:63" x14ac:dyDescent="0.3">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c r="AH183" s="17"/>
      <c r="AI183" s="17"/>
      <c r="AJ183" s="17"/>
      <c r="AK183" s="17"/>
      <c r="AL183" s="17"/>
      <c r="AM183" s="17"/>
      <c r="AN183" s="17"/>
      <c r="AO183" s="17"/>
      <c r="AP183" s="17"/>
      <c r="AQ183" s="17"/>
      <c r="AR183" s="17"/>
      <c r="AS183" s="17"/>
      <c r="AT183" s="17"/>
      <c r="AU183" s="17"/>
      <c r="AV183" s="18" t="s">
        <v>118</v>
      </c>
      <c r="AW183" s="19">
        <v>4633</v>
      </c>
      <c r="AX183">
        <v>15</v>
      </c>
      <c r="AY183" s="17"/>
      <c r="AZ183" s="17"/>
      <c r="BA183" s="17"/>
      <c r="BB183" s="17"/>
      <c r="BC183" s="17"/>
      <c r="BD183" s="17"/>
      <c r="BE183" s="17"/>
      <c r="BF183" s="17"/>
      <c r="BG183" s="17"/>
      <c r="BH183" s="17"/>
      <c r="BI183" s="17"/>
      <c r="BJ183" s="17"/>
      <c r="BK183" s="17"/>
    </row>
    <row r="184" spans="1:63" x14ac:dyDescent="0.3">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c r="AN184" s="17"/>
      <c r="AO184" s="17"/>
      <c r="AP184" s="17"/>
      <c r="AQ184" s="17"/>
      <c r="AR184" s="17"/>
      <c r="AS184" s="17"/>
      <c r="AT184" s="17"/>
      <c r="AU184" s="17"/>
      <c r="AV184" s="18" t="s">
        <v>106</v>
      </c>
      <c r="AW184" s="19">
        <v>9583</v>
      </c>
      <c r="AX184">
        <v>21</v>
      </c>
      <c r="AY184" s="17"/>
      <c r="AZ184" s="17"/>
      <c r="BA184" s="17"/>
      <c r="BB184" s="17"/>
      <c r="BC184" s="17"/>
      <c r="BD184" s="17"/>
      <c r="BE184" s="17"/>
      <c r="BF184" s="17"/>
      <c r="BG184" s="17"/>
      <c r="BH184" s="17"/>
      <c r="BI184" s="17"/>
      <c r="BJ184" s="17"/>
      <c r="BK184" s="17"/>
    </row>
    <row r="185" spans="1:63" x14ac:dyDescent="0.3">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c r="AQ185" s="17"/>
      <c r="AR185" s="17"/>
      <c r="AS185" s="17"/>
      <c r="AT185" s="17"/>
      <c r="AU185" s="17"/>
      <c r="AV185" s="18" t="s">
        <v>131</v>
      </c>
      <c r="AW185" s="19">
        <v>18718</v>
      </c>
      <c r="AX185">
        <v>25</v>
      </c>
      <c r="AY185" s="17"/>
      <c r="AZ185" s="17"/>
      <c r="BA185" s="17"/>
      <c r="BB185" s="17"/>
      <c r="BC185" s="17"/>
      <c r="BD185" s="17"/>
      <c r="BE185" s="17"/>
      <c r="BF185" s="17"/>
      <c r="BG185" s="17"/>
      <c r="BH185" s="17"/>
      <c r="BI185" s="17"/>
      <c r="BJ185" s="17"/>
      <c r="BK185" s="17"/>
    </row>
    <row r="186" spans="1:63" x14ac:dyDescent="0.3">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c r="AL186" s="17"/>
      <c r="AM186" s="17"/>
      <c r="AN186" s="17"/>
      <c r="AO186" s="17"/>
      <c r="AP186" s="17"/>
      <c r="AQ186" s="17"/>
      <c r="AR186" s="17"/>
      <c r="AS186" s="17"/>
      <c r="AT186" s="17"/>
      <c r="AU186" s="17"/>
      <c r="AV186" s="18" t="s">
        <v>151</v>
      </c>
      <c r="AW186" s="19">
        <v>14194</v>
      </c>
      <c r="AX186">
        <v>23</v>
      </c>
      <c r="AY186" s="17"/>
      <c r="AZ186" s="17"/>
      <c r="BA186" s="17"/>
      <c r="BB186" s="17"/>
      <c r="BC186" s="17"/>
      <c r="BD186" s="17"/>
      <c r="BE186" s="17"/>
      <c r="BF186" s="17"/>
      <c r="BG186" s="17"/>
      <c r="BH186" s="17"/>
      <c r="BI186" s="17"/>
      <c r="BJ186" s="17"/>
      <c r="BK186" s="17"/>
    </row>
    <row r="187" spans="1:63" x14ac:dyDescent="0.3">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c r="AK187" s="17"/>
      <c r="AL187" s="17"/>
      <c r="AM187" s="17"/>
      <c r="AN187" s="17"/>
      <c r="AO187" s="17"/>
      <c r="AP187" s="17"/>
      <c r="AQ187" s="17"/>
      <c r="AR187" s="17"/>
      <c r="AS187" s="17"/>
      <c r="AT187" s="17"/>
      <c r="AU187" s="17"/>
      <c r="AV187" s="18" t="s">
        <v>252</v>
      </c>
      <c r="AW187" s="19">
        <v>5352</v>
      </c>
      <c r="AX187">
        <v>17</v>
      </c>
      <c r="AY187" s="17"/>
      <c r="AZ187" s="17"/>
      <c r="BA187" s="17"/>
      <c r="BB187" s="17"/>
      <c r="BC187" s="17"/>
      <c r="BD187" s="17"/>
      <c r="BE187" s="17"/>
      <c r="BF187" s="17"/>
      <c r="BG187" s="17"/>
      <c r="BH187" s="17"/>
      <c r="BI187" s="17"/>
      <c r="BJ187" s="17"/>
      <c r="BK187" s="17"/>
    </row>
    <row r="188" spans="1:63" x14ac:dyDescent="0.3">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c r="AM188" s="17"/>
      <c r="AN188" s="17"/>
      <c r="AO188" s="17"/>
      <c r="AP188" s="17"/>
      <c r="AQ188" s="17"/>
      <c r="AR188" s="17"/>
      <c r="AS188" s="17"/>
      <c r="AT188" s="17"/>
      <c r="AU188" s="17"/>
      <c r="AV188" s="20" t="s">
        <v>253</v>
      </c>
      <c r="AW188" s="19">
        <v>11964</v>
      </c>
      <c r="AX188">
        <v>21</v>
      </c>
      <c r="AY188" s="17"/>
      <c r="AZ188" s="17"/>
      <c r="BA188" s="17"/>
      <c r="BB188" s="17"/>
      <c r="BC188" s="17"/>
      <c r="BD188" s="17"/>
      <c r="BE188" s="17"/>
      <c r="BF188" s="17"/>
      <c r="BG188" s="17"/>
      <c r="BH188" s="17"/>
      <c r="BI188" s="17"/>
      <c r="BJ188" s="17"/>
      <c r="BK188" s="17"/>
    </row>
    <row r="189" spans="1:63" x14ac:dyDescent="0.3">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c r="AM189" s="17"/>
      <c r="AN189" s="17"/>
      <c r="AO189" s="17"/>
      <c r="AP189" s="17"/>
      <c r="AQ189" s="17"/>
      <c r="AR189" s="17"/>
      <c r="AS189" s="17"/>
      <c r="AT189" s="17"/>
      <c r="AU189" s="17"/>
      <c r="AV189" s="20" t="s">
        <v>188</v>
      </c>
      <c r="AW189" s="19">
        <v>194994</v>
      </c>
      <c r="AX189">
        <v>49</v>
      </c>
      <c r="AY189" s="17"/>
      <c r="AZ189" s="17"/>
      <c r="BA189" s="17"/>
      <c r="BB189" s="17"/>
      <c r="BC189" s="17"/>
      <c r="BD189" s="17"/>
      <c r="BE189" s="17"/>
      <c r="BF189" s="17"/>
      <c r="BG189" s="17"/>
      <c r="BH189" s="17"/>
      <c r="BI189" s="17"/>
      <c r="BJ189" s="17"/>
      <c r="BK189" s="17"/>
    </row>
    <row r="190" spans="1:63" x14ac:dyDescent="0.3">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c r="AK190" s="17"/>
      <c r="AL190" s="17"/>
      <c r="AM190" s="17"/>
      <c r="AN190" s="17"/>
      <c r="AO190" s="17"/>
      <c r="AP190" s="17"/>
      <c r="AQ190" s="17"/>
      <c r="AR190" s="17"/>
      <c r="AS190" s="17"/>
      <c r="AT190" s="17"/>
      <c r="AU190" s="17"/>
      <c r="AV190" s="18" t="s">
        <v>202</v>
      </c>
      <c r="AW190" s="19">
        <v>3646</v>
      </c>
      <c r="AX190">
        <v>13</v>
      </c>
      <c r="AY190" s="17"/>
      <c r="AZ190" s="17"/>
      <c r="BA190" s="17"/>
      <c r="BB190" s="17"/>
      <c r="BC190" s="17"/>
      <c r="BD190" s="17"/>
      <c r="BE190" s="17"/>
      <c r="BF190" s="17"/>
      <c r="BG190" s="17"/>
      <c r="BH190" s="17"/>
      <c r="BI190" s="17"/>
      <c r="BJ190" s="17"/>
      <c r="BK190" s="17"/>
    </row>
    <row r="191" spans="1:63" x14ac:dyDescent="0.3">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c r="AM191" s="17"/>
      <c r="AN191" s="17"/>
      <c r="AO191" s="17"/>
      <c r="AP191" s="17"/>
      <c r="AQ191" s="17"/>
      <c r="AR191" s="17"/>
      <c r="AS191" s="17"/>
      <c r="AT191" s="17"/>
      <c r="AU191" s="17"/>
      <c r="AV191" s="18" t="s">
        <v>348</v>
      </c>
      <c r="AW191" s="19">
        <v>5654</v>
      </c>
      <c r="AX191">
        <v>17</v>
      </c>
      <c r="AY191" s="17"/>
      <c r="AZ191" s="17"/>
      <c r="BA191" s="17"/>
      <c r="BB191" s="17"/>
      <c r="BC191" s="17"/>
      <c r="BD191" s="17"/>
      <c r="BE191" s="17"/>
      <c r="BF191" s="17"/>
      <c r="BG191" s="17"/>
      <c r="BH191" s="17"/>
      <c r="BI191" s="17"/>
      <c r="BJ191" s="17"/>
      <c r="BK191" s="17"/>
    </row>
    <row r="192" spans="1:63" x14ac:dyDescent="0.3">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c r="AL192" s="17"/>
      <c r="AM192" s="17"/>
      <c r="AN192" s="17"/>
      <c r="AO192" s="17"/>
      <c r="AP192" s="17"/>
      <c r="AQ192" s="17"/>
      <c r="AR192" s="17"/>
      <c r="AS192" s="17"/>
      <c r="AT192" s="17"/>
      <c r="AU192" s="17"/>
      <c r="AV192" s="20" t="s">
        <v>222</v>
      </c>
      <c r="AW192" s="19">
        <v>3374</v>
      </c>
      <c r="AX192">
        <v>13</v>
      </c>
      <c r="AY192" s="17"/>
      <c r="AZ192" s="17"/>
      <c r="BA192" s="17"/>
      <c r="BB192" s="17"/>
      <c r="BC192" s="17"/>
      <c r="BD192" s="17"/>
      <c r="BE192" s="17"/>
      <c r="BF192" s="17"/>
      <c r="BG192" s="17"/>
      <c r="BH192" s="17"/>
      <c r="BI192" s="17"/>
      <c r="BJ192" s="17"/>
      <c r="BK192" s="17"/>
    </row>
    <row r="193" spans="1:63" x14ac:dyDescent="0.3">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c r="AQ193" s="17"/>
      <c r="AR193" s="17"/>
      <c r="AS193" s="17"/>
      <c r="AT193" s="17"/>
      <c r="AU193" s="17"/>
      <c r="AV193" s="18" t="s">
        <v>142</v>
      </c>
      <c r="AW193" s="19">
        <v>5945</v>
      </c>
      <c r="AX193">
        <v>17</v>
      </c>
      <c r="AY193" s="17"/>
      <c r="AZ193" s="17"/>
      <c r="BA193" s="17"/>
      <c r="BB193" s="17"/>
      <c r="BC193" s="17"/>
      <c r="BD193" s="17"/>
      <c r="BE193" s="17"/>
      <c r="BF193" s="17"/>
      <c r="BG193" s="17"/>
      <c r="BH193" s="17"/>
      <c r="BI193" s="17"/>
      <c r="BJ193" s="17"/>
      <c r="BK193" s="17"/>
    </row>
    <row r="194" spans="1:63" x14ac:dyDescent="0.3">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c r="AN194" s="17"/>
      <c r="AO194" s="17"/>
      <c r="AP194" s="17"/>
      <c r="AQ194" s="17"/>
      <c r="AR194" s="17"/>
      <c r="AS194" s="17"/>
      <c r="AT194" s="17"/>
      <c r="AU194" s="17"/>
      <c r="AV194" s="20" t="s">
        <v>203</v>
      </c>
      <c r="AW194" s="19">
        <v>12940</v>
      </c>
      <c r="AX194">
        <v>23</v>
      </c>
      <c r="AY194" s="17"/>
      <c r="AZ194" s="17"/>
      <c r="BA194" s="17"/>
      <c r="BB194" s="17"/>
      <c r="BC194" s="17"/>
      <c r="BD194" s="17"/>
      <c r="BE194" s="17"/>
      <c r="BF194" s="17"/>
      <c r="BG194" s="17"/>
      <c r="BH194" s="17"/>
      <c r="BI194" s="17"/>
      <c r="BJ194" s="17"/>
      <c r="BK194" s="17"/>
    </row>
    <row r="195" spans="1:63" x14ac:dyDescent="0.3">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7"/>
      <c r="AK195" s="17"/>
      <c r="AL195" s="17"/>
      <c r="AM195" s="17"/>
      <c r="AN195" s="17"/>
      <c r="AO195" s="17"/>
      <c r="AP195" s="17"/>
      <c r="AQ195" s="17"/>
      <c r="AR195" s="17"/>
      <c r="AS195" s="17"/>
      <c r="AT195" s="17"/>
      <c r="AU195" s="17"/>
      <c r="AV195" s="20" t="s">
        <v>107</v>
      </c>
      <c r="AW195" s="19">
        <v>24103</v>
      </c>
      <c r="AX195">
        <v>27</v>
      </c>
      <c r="AY195" s="17"/>
      <c r="AZ195" s="17"/>
      <c r="BA195" s="17"/>
      <c r="BB195" s="17"/>
      <c r="BC195" s="17"/>
      <c r="BD195" s="17"/>
      <c r="BE195" s="17"/>
      <c r="BF195" s="17"/>
      <c r="BG195" s="17"/>
      <c r="BH195" s="17"/>
      <c r="BI195" s="17"/>
      <c r="BJ195" s="17"/>
      <c r="BK195" s="17"/>
    </row>
    <row r="196" spans="1:63" x14ac:dyDescent="0.3">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7"/>
      <c r="AK196" s="17"/>
      <c r="AL196" s="17"/>
      <c r="AM196" s="17"/>
      <c r="AN196" s="17"/>
      <c r="AO196" s="17"/>
      <c r="AP196" s="17"/>
      <c r="AQ196" s="17"/>
      <c r="AR196" s="17"/>
      <c r="AS196" s="17"/>
      <c r="AT196" s="17"/>
      <c r="AU196" s="17"/>
      <c r="AV196" s="18" t="s">
        <v>242</v>
      </c>
      <c r="AW196" s="19">
        <v>3717</v>
      </c>
      <c r="AX196">
        <v>13</v>
      </c>
      <c r="AY196" s="17"/>
      <c r="AZ196" s="17"/>
      <c r="BA196" s="17"/>
      <c r="BB196" s="17"/>
      <c r="BC196" s="17"/>
      <c r="BD196" s="17"/>
      <c r="BE196" s="17"/>
      <c r="BF196" s="17"/>
      <c r="BG196" s="17"/>
      <c r="BH196" s="17"/>
      <c r="BI196" s="17"/>
      <c r="BJ196" s="17"/>
      <c r="BK196" s="17"/>
    </row>
    <row r="197" spans="1:63" x14ac:dyDescent="0.3">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c r="AG197" s="17"/>
      <c r="AH197" s="17"/>
      <c r="AI197" s="17"/>
      <c r="AJ197" s="17"/>
      <c r="AK197" s="17"/>
      <c r="AL197" s="17"/>
      <c r="AM197" s="17"/>
      <c r="AN197" s="17"/>
      <c r="AO197" s="17"/>
      <c r="AP197" s="17"/>
      <c r="AQ197" s="17"/>
      <c r="AR197" s="17"/>
      <c r="AS197" s="17"/>
      <c r="AT197" s="17"/>
      <c r="AU197" s="17"/>
      <c r="AV197" s="18" t="s">
        <v>243</v>
      </c>
      <c r="AW197" s="19">
        <v>17966</v>
      </c>
      <c r="AX197">
        <v>25</v>
      </c>
      <c r="AY197" s="17"/>
      <c r="AZ197" s="17"/>
      <c r="BA197" s="17"/>
      <c r="BB197" s="17"/>
      <c r="BC197" s="17"/>
      <c r="BD197" s="17"/>
      <c r="BE197" s="17"/>
      <c r="BF197" s="17"/>
      <c r="BG197" s="17"/>
      <c r="BH197" s="17"/>
      <c r="BI197" s="17"/>
      <c r="BJ197" s="17"/>
      <c r="BK197" s="17"/>
    </row>
    <row r="198" spans="1:63" x14ac:dyDescent="0.3">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c r="AG198" s="17"/>
      <c r="AH198" s="17"/>
      <c r="AI198" s="17"/>
      <c r="AJ198" s="17"/>
      <c r="AK198" s="17"/>
      <c r="AL198" s="17"/>
      <c r="AM198" s="17"/>
      <c r="AN198" s="17"/>
      <c r="AO198" s="17"/>
      <c r="AP198" s="17"/>
      <c r="AQ198" s="17"/>
      <c r="AR198" s="17"/>
      <c r="AS198" s="17"/>
      <c r="AT198" s="17"/>
      <c r="AU198" s="17"/>
      <c r="AV198" s="18" t="s">
        <v>165</v>
      </c>
      <c r="AW198" s="19">
        <v>5625</v>
      </c>
      <c r="AX198">
        <v>17</v>
      </c>
      <c r="AY198" s="17"/>
      <c r="AZ198" s="17"/>
      <c r="BA198" s="17"/>
      <c r="BB198" s="17"/>
      <c r="BC198" s="17"/>
      <c r="BD198" s="17"/>
      <c r="BE198" s="17"/>
      <c r="BF198" s="17"/>
      <c r="BG198" s="17"/>
      <c r="BH198" s="17"/>
      <c r="BI198" s="17"/>
      <c r="BJ198" s="17"/>
      <c r="BK198" s="17"/>
    </row>
    <row r="199" spans="1:63" x14ac:dyDescent="0.3">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c r="AK199" s="17"/>
      <c r="AL199" s="17"/>
      <c r="AM199" s="17"/>
      <c r="AN199" s="17"/>
      <c r="AO199" s="17"/>
      <c r="AP199" s="17"/>
      <c r="AQ199" s="17"/>
      <c r="AR199" s="17"/>
      <c r="AS199" s="17"/>
      <c r="AT199" s="17"/>
      <c r="AU199" s="17"/>
      <c r="AV199" s="18" t="s">
        <v>230</v>
      </c>
      <c r="AW199" s="19">
        <v>2060</v>
      </c>
      <c r="AX199">
        <v>11</v>
      </c>
      <c r="AY199" s="17"/>
      <c r="AZ199" s="17"/>
      <c r="BA199" s="17"/>
      <c r="BB199" s="17"/>
      <c r="BC199" s="17"/>
      <c r="BD199" s="17"/>
      <c r="BE199" s="17"/>
      <c r="BF199" s="17"/>
      <c r="BG199" s="17"/>
      <c r="BH199" s="17"/>
      <c r="BI199" s="17"/>
      <c r="BJ199" s="17"/>
      <c r="BK199" s="17"/>
    </row>
    <row r="200" spans="1:63" x14ac:dyDescent="0.3">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c r="AG200" s="17"/>
      <c r="AH200" s="17"/>
      <c r="AI200" s="17"/>
      <c r="AJ200" s="17"/>
      <c r="AK200" s="17"/>
      <c r="AL200" s="17"/>
      <c r="AM200" s="17"/>
      <c r="AN200" s="17"/>
      <c r="AO200" s="17"/>
      <c r="AP200" s="17"/>
      <c r="AQ200" s="17"/>
      <c r="AR200" s="17"/>
      <c r="AS200" s="17"/>
      <c r="AT200" s="17"/>
      <c r="AU200" s="17"/>
      <c r="AV200" s="18" t="s">
        <v>263</v>
      </c>
      <c r="AW200" s="19">
        <v>2818</v>
      </c>
      <c r="AX200">
        <v>11</v>
      </c>
      <c r="AY200" s="17"/>
      <c r="AZ200" s="17"/>
      <c r="BA200" s="17"/>
      <c r="BB200" s="17"/>
      <c r="BC200" s="17"/>
      <c r="BD200" s="17"/>
      <c r="BE200" s="17"/>
      <c r="BF200" s="17"/>
      <c r="BG200" s="17"/>
      <c r="BH200" s="17"/>
      <c r="BI200" s="17"/>
      <c r="BJ200" s="17"/>
      <c r="BK200" s="17"/>
    </row>
    <row r="201" spans="1:63" x14ac:dyDescent="0.3">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17"/>
      <c r="AH201" s="17"/>
      <c r="AI201" s="17"/>
      <c r="AJ201" s="17"/>
      <c r="AK201" s="17"/>
      <c r="AL201" s="17"/>
      <c r="AM201" s="17"/>
      <c r="AN201" s="17"/>
      <c r="AO201" s="17"/>
      <c r="AP201" s="17"/>
      <c r="AQ201" s="17"/>
      <c r="AR201" s="17"/>
      <c r="AS201" s="17"/>
      <c r="AT201" s="17"/>
      <c r="AU201" s="17"/>
      <c r="AV201" s="18" t="s">
        <v>349</v>
      </c>
      <c r="AW201" s="19">
        <v>4164</v>
      </c>
      <c r="AX201">
        <v>15</v>
      </c>
      <c r="AY201" s="17"/>
      <c r="AZ201" s="17"/>
      <c r="BA201" s="17"/>
      <c r="BB201" s="17"/>
      <c r="BC201" s="17"/>
      <c r="BD201" s="17"/>
      <c r="BE201" s="17"/>
      <c r="BF201" s="17"/>
      <c r="BG201" s="17"/>
      <c r="BH201" s="17"/>
      <c r="BI201" s="17"/>
      <c r="BJ201" s="17"/>
      <c r="BK201" s="17"/>
    </row>
    <row r="202" spans="1:63" x14ac:dyDescent="0.3">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c r="AG202" s="17"/>
      <c r="AH202" s="17"/>
      <c r="AI202" s="17"/>
      <c r="AJ202" s="17"/>
      <c r="AK202" s="17"/>
      <c r="AL202" s="17"/>
      <c r="AM202" s="17"/>
      <c r="AN202" s="17"/>
      <c r="AO202" s="17"/>
      <c r="AP202" s="17"/>
      <c r="AQ202" s="17"/>
      <c r="AR202" s="17"/>
      <c r="AS202" s="17"/>
      <c r="AT202" s="17"/>
      <c r="AU202" s="17"/>
      <c r="AV202" s="18" t="s">
        <v>231</v>
      </c>
      <c r="AW202" s="19">
        <v>8548</v>
      </c>
      <c r="AX202">
        <v>19</v>
      </c>
      <c r="AY202" s="17"/>
      <c r="AZ202" s="17"/>
      <c r="BA202" s="17"/>
      <c r="BB202" s="17"/>
      <c r="BC202" s="17"/>
      <c r="BD202" s="17"/>
      <c r="BE202" s="17"/>
      <c r="BF202" s="17"/>
      <c r="BG202" s="17"/>
      <c r="BH202" s="17"/>
      <c r="BI202" s="17"/>
      <c r="BJ202" s="17"/>
      <c r="BK202" s="17"/>
    </row>
    <row r="203" spans="1:63" x14ac:dyDescent="0.3">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c r="AH203" s="17"/>
      <c r="AI203" s="17"/>
      <c r="AJ203" s="17"/>
      <c r="AK203" s="17"/>
      <c r="AL203" s="17"/>
      <c r="AM203" s="17"/>
      <c r="AN203" s="17"/>
      <c r="AO203" s="17"/>
      <c r="AP203" s="17"/>
      <c r="AQ203" s="17"/>
      <c r="AR203" s="17"/>
      <c r="AS203" s="17"/>
      <c r="AT203" s="17"/>
      <c r="AU203" s="17"/>
      <c r="AV203" s="20" t="s">
        <v>293</v>
      </c>
      <c r="AW203" s="19">
        <v>13531</v>
      </c>
      <c r="AX203">
        <v>23</v>
      </c>
      <c r="AY203" s="17"/>
      <c r="AZ203" s="17"/>
      <c r="BA203" s="17"/>
      <c r="BB203" s="17"/>
      <c r="BC203" s="17"/>
      <c r="BD203" s="17"/>
      <c r="BE203" s="17"/>
      <c r="BF203" s="17"/>
      <c r="BG203" s="17"/>
      <c r="BH203" s="17"/>
      <c r="BI203" s="17"/>
      <c r="BJ203" s="17"/>
      <c r="BK203" s="17"/>
    </row>
    <row r="204" spans="1:63" x14ac:dyDescent="0.3">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c r="AM204" s="17"/>
      <c r="AN204" s="17"/>
      <c r="AO204" s="17"/>
      <c r="AP204" s="17"/>
      <c r="AQ204" s="17"/>
      <c r="AR204" s="17"/>
      <c r="AS204" s="17"/>
      <c r="AT204" s="17"/>
      <c r="AU204" s="17"/>
      <c r="AV204" s="18" t="s">
        <v>166</v>
      </c>
      <c r="AW204" s="19">
        <v>4184</v>
      </c>
      <c r="AX204">
        <v>15</v>
      </c>
      <c r="AY204" s="17"/>
      <c r="AZ204" s="17"/>
      <c r="BA204" s="17"/>
      <c r="BB204" s="17"/>
      <c r="BC204" s="17"/>
      <c r="BD204" s="17"/>
      <c r="BE204" s="17"/>
      <c r="BF204" s="17"/>
      <c r="BG204" s="17"/>
      <c r="BH204" s="17"/>
      <c r="BI204" s="17"/>
      <c r="BJ204" s="17"/>
      <c r="BK204" s="17"/>
    </row>
    <row r="205" spans="1:63" x14ac:dyDescent="0.3">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c r="AH205" s="17"/>
      <c r="AI205" s="17"/>
      <c r="AJ205" s="17"/>
      <c r="AK205" s="17"/>
      <c r="AL205" s="17"/>
      <c r="AM205" s="17"/>
      <c r="AN205" s="17"/>
      <c r="AO205" s="17"/>
      <c r="AP205" s="17"/>
      <c r="AQ205" s="17"/>
      <c r="AR205" s="17"/>
      <c r="AS205" s="17"/>
      <c r="AT205" s="17"/>
      <c r="AU205" s="17"/>
      <c r="AV205" s="18" t="s">
        <v>143</v>
      </c>
      <c r="AW205" s="19">
        <v>5232</v>
      </c>
      <c r="AX205">
        <v>17</v>
      </c>
      <c r="AY205" s="17"/>
      <c r="AZ205" s="17"/>
      <c r="BA205" s="17"/>
      <c r="BB205" s="17"/>
      <c r="BC205" s="17"/>
      <c r="BD205" s="17"/>
      <c r="BE205" s="17"/>
      <c r="BF205" s="17"/>
      <c r="BG205" s="17"/>
      <c r="BH205" s="17"/>
      <c r="BI205" s="17"/>
      <c r="BJ205" s="17"/>
      <c r="BK205" s="17"/>
    </row>
    <row r="206" spans="1:63" x14ac:dyDescent="0.3">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7"/>
      <c r="AK206" s="17"/>
      <c r="AL206" s="17"/>
      <c r="AM206" s="17"/>
      <c r="AN206" s="17"/>
      <c r="AO206" s="17"/>
      <c r="AP206" s="17"/>
      <c r="AQ206" s="17"/>
      <c r="AR206" s="17"/>
      <c r="AS206" s="17"/>
      <c r="AT206" s="17"/>
      <c r="AU206" s="17"/>
      <c r="AV206" s="20" t="s">
        <v>119</v>
      </c>
      <c r="AW206" s="19">
        <v>96201</v>
      </c>
      <c r="AX206">
        <v>45</v>
      </c>
      <c r="AY206" s="17"/>
      <c r="AZ206" s="17"/>
      <c r="BA206" s="17"/>
      <c r="BB206" s="17"/>
      <c r="BC206" s="17"/>
      <c r="BD206" s="17"/>
      <c r="BE206" s="17"/>
      <c r="BF206" s="17"/>
      <c r="BG206" s="17"/>
      <c r="BH206" s="17"/>
      <c r="BI206" s="17"/>
      <c r="BJ206" s="17"/>
      <c r="BK206" s="17"/>
    </row>
    <row r="207" spans="1:63" x14ac:dyDescent="0.3">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c r="AH207" s="17"/>
      <c r="AI207" s="17"/>
      <c r="AJ207" s="17"/>
      <c r="AK207" s="17"/>
      <c r="AL207" s="17"/>
      <c r="AM207" s="17"/>
      <c r="AN207" s="17"/>
      <c r="AO207" s="17"/>
      <c r="AP207" s="17"/>
      <c r="AQ207" s="17"/>
      <c r="AR207" s="17"/>
      <c r="AS207" s="17"/>
      <c r="AT207" s="17"/>
      <c r="AU207" s="17"/>
      <c r="AV207" s="18" t="s">
        <v>350</v>
      </c>
      <c r="AW207" s="19">
        <v>3880</v>
      </c>
      <c r="AX207">
        <v>13</v>
      </c>
      <c r="AY207" s="17"/>
      <c r="AZ207" s="17"/>
      <c r="BA207" s="17"/>
      <c r="BB207" s="17"/>
      <c r="BC207" s="17"/>
      <c r="BD207" s="17"/>
      <c r="BE207" s="17"/>
      <c r="BF207" s="17"/>
      <c r="BG207" s="17"/>
      <c r="BH207" s="17"/>
      <c r="BI207" s="17"/>
      <c r="BJ207" s="17"/>
      <c r="BK207" s="17"/>
    </row>
    <row r="208" spans="1:63" x14ac:dyDescent="0.3">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17"/>
      <c r="AG208" s="17"/>
      <c r="AH208" s="17"/>
      <c r="AI208" s="17"/>
      <c r="AJ208" s="17"/>
      <c r="AK208" s="17"/>
      <c r="AL208" s="17"/>
      <c r="AM208" s="17"/>
      <c r="AN208" s="17"/>
      <c r="AO208" s="17"/>
      <c r="AP208" s="17"/>
      <c r="AQ208" s="17"/>
      <c r="AR208" s="17"/>
      <c r="AS208" s="17"/>
      <c r="AT208" s="17"/>
      <c r="AU208" s="17"/>
      <c r="AV208" s="18" t="s">
        <v>108</v>
      </c>
      <c r="AW208" s="19">
        <v>10142</v>
      </c>
      <c r="AX208">
        <v>21</v>
      </c>
      <c r="AY208" s="17"/>
      <c r="AZ208" s="17"/>
      <c r="BA208" s="17"/>
      <c r="BB208" s="17"/>
      <c r="BC208" s="17"/>
      <c r="BD208" s="17"/>
      <c r="BE208" s="17"/>
      <c r="BF208" s="17"/>
      <c r="BG208" s="17"/>
      <c r="BH208" s="17"/>
      <c r="BI208" s="17"/>
      <c r="BJ208" s="17"/>
      <c r="BK208" s="17"/>
    </row>
    <row r="209" spans="1:63" x14ac:dyDescent="0.3">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c r="AG209" s="17"/>
      <c r="AH209" s="17"/>
      <c r="AI209" s="17"/>
      <c r="AJ209" s="17"/>
      <c r="AK209" s="17"/>
      <c r="AL209" s="17"/>
      <c r="AM209" s="17"/>
      <c r="AN209" s="17"/>
      <c r="AO209" s="17"/>
      <c r="AP209" s="17"/>
      <c r="AQ209" s="17"/>
      <c r="AR209" s="17"/>
      <c r="AS209" s="17"/>
      <c r="AT209" s="17"/>
      <c r="AU209" s="17"/>
      <c r="AV209" s="20" t="s">
        <v>77</v>
      </c>
      <c r="AW209" s="19">
        <v>8406</v>
      </c>
      <c r="AX209">
        <v>19</v>
      </c>
      <c r="AY209" s="17"/>
      <c r="AZ209" s="17"/>
      <c r="BA209" s="17"/>
      <c r="BB209" s="17"/>
      <c r="BC209" s="17"/>
      <c r="BD209" s="17"/>
      <c r="BE209" s="17"/>
      <c r="BF209" s="17"/>
      <c r="BG209" s="17"/>
      <c r="BH209" s="17"/>
      <c r="BI209" s="17"/>
      <c r="BJ209" s="17"/>
      <c r="BK209" s="17"/>
    </row>
    <row r="210" spans="1:63" x14ac:dyDescent="0.3">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c r="AG210" s="17"/>
      <c r="AH210" s="17"/>
      <c r="AI210" s="17"/>
      <c r="AJ210" s="17"/>
      <c r="AK210" s="17"/>
      <c r="AL210" s="17"/>
      <c r="AM210" s="17"/>
      <c r="AN210" s="17"/>
      <c r="AO210" s="17"/>
      <c r="AP210" s="17"/>
      <c r="AQ210" s="17"/>
      <c r="AR210" s="17"/>
      <c r="AS210" s="17"/>
      <c r="AT210" s="17"/>
      <c r="AU210" s="17"/>
      <c r="AV210" s="18" t="s">
        <v>144</v>
      </c>
      <c r="AW210" s="19">
        <v>19150</v>
      </c>
      <c r="AX210">
        <v>25</v>
      </c>
      <c r="AY210" s="17"/>
      <c r="AZ210" s="17"/>
      <c r="BA210" s="17"/>
      <c r="BB210" s="17"/>
      <c r="BC210" s="17"/>
      <c r="BD210" s="17"/>
      <c r="BE210" s="17"/>
      <c r="BF210" s="17"/>
      <c r="BG210" s="17"/>
      <c r="BH210" s="17"/>
      <c r="BI210" s="17"/>
      <c r="BJ210" s="17"/>
      <c r="BK210" s="17"/>
    </row>
    <row r="211" spans="1:63" x14ac:dyDescent="0.3">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c r="AH211" s="17"/>
      <c r="AI211" s="17"/>
      <c r="AJ211" s="17"/>
      <c r="AK211" s="17"/>
      <c r="AL211" s="17"/>
      <c r="AM211" s="17"/>
      <c r="AN211" s="17"/>
      <c r="AO211" s="17"/>
      <c r="AP211" s="17"/>
      <c r="AQ211" s="17"/>
      <c r="AR211" s="17"/>
      <c r="AS211" s="17"/>
      <c r="AT211" s="17"/>
      <c r="AU211" s="17"/>
      <c r="AV211" s="20" t="s">
        <v>125</v>
      </c>
      <c r="AW211" s="19">
        <v>59896</v>
      </c>
      <c r="AX211">
        <v>37</v>
      </c>
      <c r="AY211" s="17"/>
      <c r="AZ211" s="17"/>
      <c r="BA211" s="17"/>
      <c r="BB211" s="17"/>
      <c r="BC211" s="17"/>
      <c r="BD211" s="17"/>
      <c r="BE211" s="17"/>
      <c r="BF211" s="17"/>
      <c r="BG211" s="17"/>
      <c r="BH211" s="17"/>
      <c r="BI211" s="17"/>
      <c r="BJ211" s="17"/>
      <c r="BK211" s="17"/>
    </row>
    <row r="212" spans="1:63" x14ac:dyDescent="0.3">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17"/>
      <c r="AF212" s="17"/>
      <c r="AG212" s="17"/>
      <c r="AH212" s="17"/>
      <c r="AI212" s="17"/>
      <c r="AJ212" s="17"/>
      <c r="AK212" s="17"/>
      <c r="AL212" s="17"/>
      <c r="AM212" s="17"/>
      <c r="AN212" s="17"/>
      <c r="AO212" s="17"/>
      <c r="AP212" s="17"/>
      <c r="AQ212" s="17"/>
      <c r="AR212" s="17"/>
      <c r="AS212" s="17"/>
      <c r="AT212" s="17"/>
      <c r="AU212" s="17"/>
      <c r="AV212" s="18" t="s">
        <v>264</v>
      </c>
      <c r="AW212" s="19">
        <v>4667</v>
      </c>
      <c r="AX212">
        <v>15</v>
      </c>
      <c r="AY212" s="17"/>
      <c r="AZ212" s="17"/>
      <c r="BA212" s="17"/>
      <c r="BB212" s="17"/>
      <c r="BC212" s="17"/>
      <c r="BD212" s="17"/>
      <c r="BE212" s="17"/>
      <c r="BF212" s="17"/>
      <c r="BG212" s="17"/>
      <c r="BH212" s="17"/>
      <c r="BI212" s="17"/>
      <c r="BJ212" s="17"/>
      <c r="BK212" s="17"/>
    </row>
    <row r="213" spans="1:63" x14ac:dyDescent="0.3">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c r="AH213" s="17"/>
      <c r="AI213" s="17"/>
      <c r="AJ213" s="17"/>
      <c r="AK213" s="17"/>
      <c r="AL213" s="17"/>
      <c r="AM213" s="17"/>
      <c r="AN213" s="17"/>
      <c r="AO213" s="17"/>
      <c r="AP213" s="17"/>
      <c r="AQ213" s="17"/>
      <c r="AR213" s="17"/>
      <c r="AS213" s="17"/>
      <c r="AT213" s="17"/>
      <c r="AU213" s="17"/>
      <c r="AV213" s="20" t="s">
        <v>294</v>
      </c>
      <c r="AW213" s="19">
        <v>114007</v>
      </c>
      <c r="AX213">
        <v>47</v>
      </c>
      <c r="AY213" s="17"/>
      <c r="AZ213" s="17"/>
      <c r="BA213" s="17"/>
      <c r="BB213" s="17"/>
      <c r="BC213" s="17"/>
      <c r="BD213" s="17"/>
      <c r="BE213" s="17"/>
      <c r="BF213" s="17"/>
      <c r="BG213" s="17"/>
      <c r="BH213" s="17"/>
      <c r="BI213" s="17"/>
      <c r="BJ213" s="17"/>
      <c r="BK213" s="17"/>
    </row>
    <row r="214" spans="1:63" x14ac:dyDescent="0.3">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7"/>
      <c r="AG214" s="17"/>
      <c r="AH214" s="17"/>
      <c r="AI214" s="17"/>
      <c r="AJ214" s="17"/>
      <c r="AK214" s="17"/>
      <c r="AL214" s="17"/>
      <c r="AM214" s="17"/>
      <c r="AN214" s="17"/>
      <c r="AO214" s="17"/>
      <c r="AP214" s="17"/>
      <c r="AQ214" s="17"/>
      <c r="AR214" s="17"/>
      <c r="AS214" s="17"/>
      <c r="AT214" s="17"/>
      <c r="AU214" s="17"/>
      <c r="AV214" s="18" t="s">
        <v>167</v>
      </c>
      <c r="AW214" s="19">
        <v>5746</v>
      </c>
      <c r="AX214">
        <v>17</v>
      </c>
      <c r="AY214" s="17"/>
      <c r="AZ214" s="17"/>
      <c r="BA214" s="17"/>
      <c r="BB214" s="17"/>
      <c r="BC214" s="17"/>
      <c r="BD214" s="17"/>
      <c r="BE214" s="17"/>
      <c r="BF214" s="17"/>
      <c r="BG214" s="17"/>
      <c r="BH214" s="17"/>
      <c r="BI214" s="17"/>
      <c r="BJ214" s="17"/>
      <c r="BK214" s="17"/>
    </row>
    <row r="215" spans="1:63" x14ac:dyDescent="0.3">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17"/>
      <c r="AF215" s="17"/>
      <c r="AG215" s="17"/>
      <c r="AH215" s="17"/>
      <c r="AI215" s="17"/>
      <c r="AJ215" s="17"/>
      <c r="AK215" s="17"/>
      <c r="AL215" s="17"/>
      <c r="AM215" s="17"/>
      <c r="AN215" s="17"/>
      <c r="AO215" s="17"/>
      <c r="AP215" s="17"/>
      <c r="AQ215" s="17"/>
      <c r="AR215" s="17"/>
      <c r="AS215" s="17"/>
      <c r="AT215" s="17"/>
      <c r="AU215" s="17"/>
      <c r="AV215" s="20" t="s">
        <v>244</v>
      </c>
      <c r="AW215" s="19">
        <v>5730</v>
      </c>
      <c r="AX215">
        <v>17</v>
      </c>
      <c r="AY215" s="17"/>
      <c r="AZ215" s="17"/>
      <c r="BA215" s="17"/>
      <c r="BB215" s="17"/>
      <c r="BC215" s="17"/>
      <c r="BD215" s="17"/>
      <c r="BE215" s="17"/>
      <c r="BF215" s="17"/>
      <c r="BG215" s="17"/>
      <c r="BH215" s="17"/>
      <c r="BI215" s="17"/>
      <c r="BJ215" s="17"/>
      <c r="BK215" s="17"/>
    </row>
    <row r="216" spans="1:63" x14ac:dyDescent="0.3">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E216" s="17"/>
      <c r="AF216" s="17"/>
      <c r="AG216" s="17"/>
      <c r="AH216" s="17"/>
      <c r="AI216" s="17"/>
      <c r="AJ216" s="17"/>
      <c r="AK216" s="17"/>
      <c r="AL216" s="17"/>
      <c r="AM216" s="17"/>
      <c r="AN216" s="17"/>
      <c r="AO216" s="17"/>
      <c r="AP216" s="17"/>
      <c r="AQ216" s="17"/>
      <c r="AR216" s="17"/>
      <c r="AS216" s="17"/>
      <c r="AT216" s="17"/>
      <c r="AU216" s="17"/>
      <c r="AV216" s="20" t="s">
        <v>254</v>
      </c>
      <c r="AW216" s="19">
        <v>8256</v>
      </c>
      <c r="AX216">
        <v>19</v>
      </c>
      <c r="AY216" s="17"/>
      <c r="AZ216" s="17"/>
      <c r="BA216" s="17"/>
      <c r="BB216" s="17"/>
      <c r="BC216" s="17"/>
      <c r="BD216" s="17"/>
      <c r="BE216" s="17"/>
      <c r="BF216" s="17"/>
      <c r="BG216" s="17"/>
      <c r="BH216" s="17"/>
      <c r="BI216" s="17"/>
      <c r="BJ216" s="17"/>
      <c r="BK216" s="17"/>
    </row>
    <row r="217" spans="1:63" x14ac:dyDescent="0.3">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c r="AH217" s="17"/>
      <c r="AI217" s="17"/>
      <c r="AJ217" s="17"/>
      <c r="AK217" s="17"/>
      <c r="AL217" s="17"/>
      <c r="AM217" s="17"/>
      <c r="AN217" s="17"/>
      <c r="AO217" s="17"/>
      <c r="AP217" s="17"/>
      <c r="AQ217" s="17"/>
      <c r="AR217" s="17"/>
      <c r="AS217" s="17"/>
      <c r="AT217" s="17"/>
      <c r="AU217" s="17"/>
      <c r="AV217" s="18" t="s">
        <v>189</v>
      </c>
      <c r="AW217" s="19">
        <v>10009</v>
      </c>
      <c r="AX217">
        <v>21</v>
      </c>
      <c r="AY217" s="17"/>
      <c r="AZ217" s="17"/>
      <c r="BA217" s="17"/>
      <c r="BB217" s="17"/>
      <c r="BC217" s="17"/>
      <c r="BD217" s="17"/>
      <c r="BE217" s="17"/>
      <c r="BF217" s="17"/>
      <c r="BG217" s="17"/>
      <c r="BH217" s="17"/>
      <c r="BI217" s="17"/>
      <c r="BJ217" s="17"/>
      <c r="BK217" s="17"/>
    </row>
    <row r="218" spans="1:63" x14ac:dyDescent="0.3">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c r="AH218" s="17"/>
      <c r="AI218" s="17"/>
      <c r="AJ218" s="17"/>
      <c r="AK218" s="17"/>
      <c r="AL218" s="17"/>
      <c r="AM218" s="17"/>
      <c r="AN218" s="17"/>
      <c r="AO218" s="17"/>
      <c r="AP218" s="17"/>
      <c r="AQ218" s="17"/>
      <c r="AR218" s="17"/>
      <c r="AS218" s="17"/>
      <c r="AT218" s="17"/>
      <c r="AU218" s="17"/>
      <c r="AV218" s="20" t="s">
        <v>78</v>
      </c>
      <c r="AW218" s="19">
        <v>29039</v>
      </c>
      <c r="AX218">
        <v>29</v>
      </c>
      <c r="AY218" s="17"/>
      <c r="AZ218" s="17"/>
      <c r="BA218" s="17"/>
      <c r="BB218" s="17"/>
      <c r="BC218" s="17"/>
      <c r="BD218" s="17"/>
      <c r="BE218" s="17"/>
      <c r="BF218" s="17"/>
      <c r="BG218" s="17"/>
      <c r="BH218" s="17"/>
      <c r="BI218" s="17"/>
      <c r="BJ218" s="17"/>
      <c r="BK218" s="17"/>
    </row>
    <row r="219" spans="1:63" x14ac:dyDescent="0.3">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c r="AM219" s="17"/>
      <c r="AN219" s="17"/>
      <c r="AO219" s="17"/>
      <c r="AP219" s="17"/>
      <c r="AQ219" s="17"/>
      <c r="AR219" s="17"/>
      <c r="AS219" s="17"/>
      <c r="AT219" s="17"/>
      <c r="AU219" s="17"/>
      <c r="AV219" s="18" t="s">
        <v>295</v>
      </c>
      <c r="AW219" s="19">
        <v>5225</v>
      </c>
      <c r="AX219">
        <v>17</v>
      </c>
      <c r="AY219" s="17"/>
      <c r="AZ219" s="17"/>
      <c r="BA219" s="17"/>
      <c r="BB219" s="17"/>
      <c r="BC219" s="17"/>
      <c r="BD219" s="17"/>
      <c r="BE219" s="17"/>
      <c r="BF219" s="17"/>
      <c r="BG219" s="17"/>
      <c r="BH219" s="17"/>
      <c r="BI219" s="17"/>
      <c r="BJ219" s="17"/>
      <c r="BK219" s="17"/>
    </row>
    <row r="220" spans="1:63" x14ac:dyDescent="0.3">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c r="AH220" s="17"/>
      <c r="AI220" s="17"/>
      <c r="AJ220" s="17"/>
      <c r="AK220" s="17"/>
      <c r="AL220" s="17"/>
      <c r="AM220" s="17"/>
      <c r="AN220" s="17"/>
      <c r="AO220" s="17"/>
      <c r="AP220" s="17"/>
      <c r="AQ220" s="17"/>
      <c r="AR220" s="17"/>
      <c r="AS220" s="17"/>
      <c r="AT220" s="17"/>
      <c r="AU220" s="17"/>
      <c r="AV220" s="18" t="s">
        <v>204</v>
      </c>
      <c r="AW220" s="19">
        <v>4141</v>
      </c>
      <c r="AX220">
        <v>15</v>
      </c>
      <c r="AY220" s="17"/>
      <c r="AZ220" s="17"/>
      <c r="BA220" s="17"/>
      <c r="BB220" s="17"/>
      <c r="BC220" s="17"/>
      <c r="BD220" s="17"/>
      <c r="BE220" s="17"/>
      <c r="BF220" s="17"/>
      <c r="BG220" s="17"/>
      <c r="BH220" s="17"/>
      <c r="BI220" s="17"/>
      <c r="BJ220" s="17"/>
      <c r="BK220" s="17"/>
    </row>
    <row r="221" spans="1:63" x14ac:dyDescent="0.3">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c r="AH221" s="17"/>
      <c r="AI221" s="17"/>
      <c r="AJ221" s="17"/>
      <c r="AK221" s="17"/>
      <c r="AL221" s="17"/>
      <c r="AM221" s="17"/>
      <c r="AN221" s="17"/>
      <c r="AO221" s="17"/>
      <c r="AP221" s="17"/>
      <c r="AQ221" s="17"/>
      <c r="AR221" s="17"/>
      <c r="AS221" s="17"/>
      <c r="AT221" s="17"/>
      <c r="AU221" s="17"/>
      <c r="AV221" s="18" t="s">
        <v>279</v>
      </c>
      <c r="AW221" s="19">
        <v>3227</v>
      </c>
      <c r="AX221">
        <v>13</v>
      </c>
      <c r="AY221" s="17"/>
      <c r="AZ221" s="17"/>
      <c r="BA221" s="17"/>
      <c r="BB221" s="17"/>
      <c r="BC221" s="17"/>
      <c r="BD221" s="17"/>
      <c r="BE221" s="17"/>
      <c r="BF221" s="17"/>
      <c r="BG221" s="17"/>
      <c r="BH221" s="17"/>
      <c r="BI221" s="17"/>
      <c r="BJ221" s="17"/>
      <c r="BK221" s="17"/>
    </row>
    <row r="222" spans="1:63" x14ac:dyDescent="0.3">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c r="AH222" s="17"/>
      <c r="AI222" s="17"/>
      <c r="AJ222" s="17"/>
      <c r="AK222" s="17"/>
      <c r="AL222" s="17"/>
      <c r="AM222" s="17"/>
      <c r="AN222" s="17"/>
      <c r="AO222" s="17"/>
      <c r="AP222" s="17"/>
      <c r="AQ222" s="17"/>
      <c r="AR222" s="17"/>
      <c r="AS222" s="17"/>
      <c r="AT222" s="17"/>
      <c r="AU222" s="17"/>
      <c r="AV222" s="18" t="s">
        <v>223</v>
      </c>
      <c r="AW222" s="19">
        <v>4029</v>
      </c>
      <c r="AX222">
        <v>15</v>
      </c>
      <c r="AY222" s="17"/>
      <c r="AZ222" s="17"/>
      <c r="BA222" s="17"/>
      <c r="BB222" s="17"/>
      <c r="BC222" s="17"/>
      <c r="BD222" s="17"/>
      <c r="BE222" s="17"/>
      <c r="BF222" s="17"/>
      <c r="BG222" s="17"/>
      <c r="BH222" s="17"/>
      <c r="BI222" s="17"/>
      <c r="BJ222" s="17"/>
      <c r="BK222" s="17"/>
    </row>
    <row r="223" spans="1:63" x14ac:dyDescent="0.3">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c r="AH223" s="17"/>
      <c r="AI223" s="17"/>
      <c r="AJ223" s="17"/>
      <c r="AK223" s="17"/>
      <c r="AL223" s="17"/>
      <c r="AM223" s="17"/>
      <c r="AN223" s="17"/>
      <c r="AO223" s="17"/>
      <c r="AP223" s="17"/>
      <c r="AQ223" s="17"/>
      <c r="AR223" s="17"/>
      <c r="AS223" s="17"/>
      <c r="AT223" s="17"/>
      <c r="AU223" s="17"/>
      <c r="AV223" s="18" t="s">
        <v>79</v>
      </c>
      <c r="AW223" s="19">
        <v>9098</v>
      </c>
      <c r="AX223">
        <v>21</v>
      </c>
      <c r="AY223" s="17"/>
      <c r="AZ223" s="17"/>
      <c r="BA223" s="17"/>
      <c r="BB223" s="17"/>
      <c r="BC223" s="17"/>
      <c r="BD223" s="17"/>
      <c r="BE223" s="17"/>
      <c r="BF223" s="17"/>
      <c r="BG223" s="17"/>
      <c r="BH223" s="17"/>
      <c r="BI223" s="17"/>
      <c r="BJ223" s="17"/>
      <c r="BK223" s="17"/>
    </row>
    <row r="224" spans="1:63" x14ac:dyDescent="0.3">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c r="AH224" s="17"/>
      <c r="AI224" s="17"/>
      <c r="AJ224" s="17"/>
      <c r="AK224" s="17"/>
      <c r="AL224" s="17"/>
      <c r="AM224" s="17"/>
      <c r="AN224" s="17"/>
      <c r="AO224" s="17"/>
      <c r="AP224" s="17"/>
      <c r="AQ224" s="17"/>
      <c r="AR224" s="17"/>
      <c r="AS224" s="17"/>
      <c r="AT224" s="17"/>
      <c r="AU224" s="17"/>
      <c r="AV224" s="20" t="s">
        <v>80</v>
      </c>
      <c r="AW224" s="19">
        <v>31610</v>
      </c>
      <c r="AX224">
        <v>31</v>
      </c>
      <c r="AY224" s="17"/>
      <c r="AZ224" s="17"/>
      <c r="BA224" s="17"/>
      <c r="BB224" s="17"/>
      <c r="BC224" s="17"/>
      <c r="BD224" s="17"/>
      <c r="BE224" s="17"/>
      <c r="BF224" s="17"/>
      <c r="BG224" s="17"/>
      <c r="BH224" s="17"/>
      <c r="BI224" s="17"/>
      <c r="BJ224" s="17"/>
      <c r="BK224" s="17"/>
    </row>
    <row r="225" spans="1:63" x14ac:dyDescent="0.3">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c r="AH225" s="17"/>
      <c r="AI225" s="17"/>
      <c r="AJ225" s="17"/>
      <c r="AK225" s="17"/>
      <c r="AL225" s="17"/>
      <c r="AM225" s="17"/>
      <c r="AN225" s="17"/>
      <c r="AO225" s="17"/>
      <c r="AP225" s="17"/>
      <c r="AQ225" s="17"/>
      <c r="AR225" s="17"/>
      <c r="AS225" s="17"/>
      <c r="AT225" s="17"/>
      <c r="AU225" s="17"/>
      <c r="AV225" s="18" t="s">
        <v>168</v>
      </c>
      <c r="AW225" s="19">
        <v>2786</v>
      </c>
      <c r="AX225">
        <v>11</v>
      </c>
      <c r="AY225" s="17"/>
      <c r="AZ225" s="17"/>
      <c r="BA225" s="17"/>
      <c r="BB225" s="17"/>
      <c r="BC225" s="17"/>
      <c r="BD225" s="17"/>
      <c r="BE225" s="17"/>
      <c r="BF225" s="17"/>
      <c r="BG225" s="17"/>
      <c r="BH225" s="17"/>
      <c r="BI225" s="17"/>
      <c r="BJ225" s="17"/>
      <c r="BK225" s="17"/>
    </row>
    <row r="226" spans="1:63" x14ac:dyDescent="0.3">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c r="AH226" s="17"/>
      <c r="AI226" s="17"/>
      <c r="AJ226" s="17"/>
      <c r="AK226" s="17"/>
      <c r="AL226" s="17"/>
      <c r="AM226" s="17"/>
      <c r="AN226" s="17"/>
      <c r="AO226" s="17"/>
      <c r="AP226" s="17"/>
      <c r="AQ226" s="17"/>
      <c r="AR226" s="17"/>
      <c r="AS226" s="17"/>
      <c r="AT226" s="17"/>
      <c r="AU226" s="17"/>
      <c r="AV226" s="20" t="s">
        <v>190</v>
      </c>
      <c r="AW226" s="19">
        <v>25742</v>
      </c>
      <c r="AX226">
        <v>29</v>
      </c>
      <c r="AY226" s="17"/>
      <c r="AZ226" s="17"/>
      <c r="BA226" s="17"/>
      <c r="BB226" s="17"/>
      <c r="BC226" s="17"/>
      <c r="BD226" s="17"/>
      <c r="BE226" s="17"/>
      <c r="BF226" s="17"/>
      <c r="BG226" s="17"/>
      <c r="BH226" s="17"/>
      <c r="BI226" s="17"/>
      <c r="BJ226" s="17"/>
      <c r="BK226" s="17"/>
    </row>
    <row r="227" spans="1:63" x14ac:dyDescent="0.3">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c r="AH227" s="17"/>
      <c r="AI227" s="17"/>
      <c r="AJ227" s="17"/>
      <c r="AK227" s="17"/>
      <c r="AL227" s="17"/>
      <c r="AM227" s="17"/>
      <c r="AN227" s="17"/>
      <c r="AO227" s="17"/>
      <c r="AP227" s="17"/>
      <c r="AQ227" s="17"/>
      <c r="AR227" s="17"/>
      <c r="AS227" s="17"/>
      <c r="AT227" s="17"/>
      <c r="AU227" s="17"/>
      <c r="AV227" s="18" t="s">
        <v>255</v>
      </c>
      <c r="AW227" s="19">
        <v>5528</v>
      </c>
      <c r="AX227">
        <v>17</v>
      </c>
      <c r="AY227" s="17"/>
      <c r="AZ227" s="17"/>
      <c r="BA227" s="17"/>
      <c r="BB227" s="17"/>
      <c r="BC227" s="17"/>
      <c r="BD227" s="17"/>
      <c r="BE227" s="17"/>
      <c r="BF227" s="17"/>
      <c r="BG227" s="17"/>
      <c r="BH227" s="17"/>
      <c r="BI227" s="17"/>
      <c r="BJ227" s="17"/>
      <c r="BK227" s="17"/>
    </row>
    <row r="228" spans="1:63" x14ac:dyDescent="0.3">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c r="AH228" s="17"/>
      <c r="AI228" s="17"/>
      <c r="AJ228" s="17"/>
      <c r="AK228" s="17"/>
      <c r="AL228" s="17"/>
      <c r="AM228" s="17"/>
      <c r="AN228" s="17"/>
      <c r="AO228" s="17"/>
      <c r="AP228" s="17"/>
      <c r="AQ228" s="17"/>
      <c r="AR228" s="17"/>
      <c r="AS228" s="17"/>
      <c r="AT228" s="17"/>
      <c r="AU228" s="17"/>
      <c r="AV228" s="18" t="s">
        <v>152</v>
      </c>
      <c r="AW228" s="19">
        <v>5965</v>
      </c>
      <c r="AX228">
        <v>17</v>
      </c>
      <c r="AY228" s="17"/>
      <c r="AZ228" s="17"/>
      <c r="BA228" s="17"/>
      <c r="BB228" s="17"/>
      <c r="BC228" s="17"/>
      <c r="BD228" s="17"/>
      <c r="BE228" s="17"/>
      <c r="BF228" s="17"/>
      <c r="BG228" s="17"/>
      <c r="BH228" s="17"/>
      <c r="BI228" s="17"/>
      <c r="BJ228" s="17"/>
      <c r="BK228" s="17"/>
    </row>
    <row r="229" spans="1:63" x14ac:dyDescent="0.3">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c r="AH229" s="17"/>
      <c r="AI229" s="17"/>
      <c r="AJ229" s="17"/>
      <c r="AK229" s="17"/>
      <c r="AL229" s="17"/>
      <c r="AM229" s="17"/>
      <c r="AN229" s="17"/>
      <c r="AO229" s="17"/>
      <c r="AP229" s="17"/>
      <c r="AQ229" s="17"/>
      <c r="AR229" s="17"/>
      <c r="AS229" s="17"/>
      <c r="AT229" s="17"/>
      <c r="AU229" s="17"/>
      <c r="AV229" s="18" t="s">
        <v>205</v>
      </c>
      <c r="AW229" s="19">
        <v>9271</v>
      </c>
      <c r="AX229">
        <v>21</v>
      </c>
      <c r="AY229" s="17"/>
      <c r="AZ229" s="17"/>
      <c r="BA229" s="17"/>
      <c r="BB229" s="17"/>
      <c r="BC229" s="17"/>
      <c r="BD229" s="17"/>
      <c r="BE229" s="17"/>
      <c r="BF229" s="17"/>
      <c r="BG229" s="17"/>
      <c r="BH229" s="17"/>
      <c r="BI229" s="17"/>
      <c r="BJ229" s="17"/>
      <c r="BK229" s="17"/>
    </row>
    <row r="230" spans="1:63" x14ac:dyDescent="0.3">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c r="AH230" s="17"/>
      <c r="AI230" s="17"/>
      <c r="AJ230" s="17"/>
      <c r="AK230" s="17"/>
      <c r="AL230" s="17"/>
      <c r="AM230" s="17"/>
      <c r="AN230" s="17"/>
      <c r="AO230" s="17"/>
      <c r="AP230" s="17"/>
      <c r="AQ230" s="17"/>
      <c r="AR230" s="17"/>
      <c r="AS230" s="17"/>
      <c r="AT230" s="17"/>
      <c r="AU230" s="17"/>
      <c r="AV230" s="18" t="s">
        <v>153</v>
      </c>
      <c r="AW230" s="19">
        <v>17310</v>
      </c>
      <c r="AX230">
        <v>25</v>
      </c>
      <c r="AY230" s="17"/>
      <c r="AZ230" s="17"/>
      <c r="BA230" s="17"/>
      <c r="BB230" s="17"/>
      <c r="BC230" s="17"/>
      <c r="BD230" s="17"/>
      <c r="BE230" s="17"/>
      <c r="BF230" s="17"/>
      <c r="BG230" s="17"/>
      <c r="BH230" s="17"/>
      <c r="BI230" s="17"/>
      <c r="BJ230" s="17"/>
      <c r="BK230" s="17"/>
    </row>
    <row r="231" spans="1:63" x14ac:dyDescent="0.3">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c r="AH231" s="17"/>
      <c r="AI231" s="17"/>
      <c r="AJ231" s="17"/>
      <c r="AK231" s="17"/>
      <c r="AL231" s="17"/>
      <c r="AM231" s="17"/>
      <c r="AN231" s="17"/>
      <c r="AO231" s="17"/>
      <c r="AP231" s="17"/>
      <c r="AQ231" s="17"/>
      <c r="AR231" s="17"/>
      <c r="AS231" s="17"/>
      <c r="AT231" s="17"/>
      <c r="AU231" s="17"/>
      <c r="AV231" s="18" t="s">
        <v>81</v>
      </c>
      <c r="AW231" s="19">
        <v>9701</v>
      </c>
      <c r="AX231">
        <v>21</v>
      </c>
      <c r="AY231" s="17"/>
      <c r="AZ231" s="17"/>
      <c r="BA231" s="17"/>
      <c r="BB231" s="17"/>
      <c r="BC231" s="17"/>
      <c r="BD231" s="17"/>
      <c r="BE231" s="17"/>
      <c r="BF231" s="17"/>
      <c r="BG231" s="17"/>
      <c r="BH231" s="17"/>
      <c r="BI231" s="17"/>
      <c r="BJ231" s="17"/>
      <c r="BK231" s="17"/>
    </row>
    <row r="232" spans="1:63" x14ac:dyDescent="0.3">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c r="AH232" s="17"/>
      <c r="AI232" s="17"/>
      <c r="AJ232" s="17"/>
      <c r="AK232" s="17"/>
      <c r="AL232" s="17"/>
      <c r="AM232" s="17"/>
      <c r="AN232" s="17"/>
      <c r="AO232" s="17"/>
      <c r="AP232" s="17"/>
      <c r="AQ232" s="17"/>
      <c r="AR232" s="17"/>
      <c r="AS232" s="17"/>
      <c r="AT232" s="17"/>
      <c r="AU232" s="17"/>
      <c r="AV232" s="18" t="s">
        <v>303</v>
      </c>
      <c r="AW232" s="19">
        <v>9521</v>
      </c>
      <c r="AX232">
        <v>21</v>
      </c>
      <c r="AY232" s="17"/>
      <c r="AZ232" s="17"/>
      <c r="BA232" s="17"/>
      <c r="BB232" s="17"/>
      <c r="BC232" s="17"/>
      <c r="BD232" s="17"/>
      <c r="BE232" s="17"/>
      <c r="BF232" s="17"/>
      <c r="BG232" s="17"/>
      <c r="BH232" s="17"/>
      <c r="BI232" s="17"/>
      <c r="BJ232" s="17"/>
      <c r="BK232" s="17"/>
    </row>
    <row r="233" spans="1:63" x14ac:dyDescent="0.3">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c r="AH233" s="17"/>
      <c r="AI233" s="17"/>
      <c r="AJ233" s="17"/>
      <c r="AK233" s="17"/>
      <c r="AL233" s="17"/>
      <c r="AM233" s="17"/>
      <c r="AN233" s="17"/>
      <c r="AO233" s="17"/>
      <c r="AP233" s="17"/>
      <c r="AQ233" s="17"/>
      <c r="AR233" s="17"/>
      <c r="AS233" s="17"/>
      <c r="AT233" s="17"/>
      <c r="AU233" s="17"/>
      <c r="AV233" s="18" t="s">
        <v>206</v>
      </c>
      <c r="AW233" s="19">
        <v>10770</v>
      </c>
      <c r="AX233">
        <v>21</v>
      </c>
      <c r="AY233" s="17"/>
      <c r="AZ233" s="17"/>
      <c r="BA233" s="17"/>
      <c r="BB233" s="17"/>
      <c r="BC233" s="17"/>
      <c r="BD233" s="17"/>
      <c r="BE233" s="17"/>
      <c r="BF233" s="17"/>
      <c r="BG233" s="17"/>
      <c r="BH233" s="17"/>
      <c r="BI233" s="17"/>
      <c r="BJ233" s="17"/>
      <c r="BK233" s="17"/>
    </row>
    <row r="234" spans="1:63" x14ac:dyDescent="0.3">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17"/>
      <c r="AF234" s="17"/>
      <c r="AG234" s="17"/>
      <c r="AH234" s="17"/>
      <c r="AI234" s="17"/>
      <c r="AJ234" s="17"/>
      <c r="AK234" s="17"/>
      <c r="AL234" s="17"/>
      <c r="AM234" s="17"/>
      <c r="AN234" s="17"/>
      <c r="AO234" s="17"/>
      <c r="AP234" s="17"/>
      <c r="AQ234" s="17"/>
      <c r="AR234" s="17"/>
      <c r="AS234" s="17"/>
      <c r="AT234" s="17"/>
      <c r="AU234" s="17"/>
      <c r="AV234" s="18" t="s">
        <v>109</v>
      </c>
      <c r="AW234" s="19">
        <v>17641</v>
      </c>
      <c r="AX234">
        <v>25</v>
      </c>
      <c r="AY234" s="17"/>
      <c r="AZ234" s="17"/>
      <c r="BA234" s="17"/>
      <c r="BB234" s="17"/>
      <c r="BC234" s="17"/>
      <c r="BD234" s="17"/>
      <c r="BE234" s="17"/>
      <c r="BF234" s="17"/>
      <c r="BG234" s="17"/>
      <c r="BH234" s="17"/>
      <c r="BI234" s="17"/>
      <c r="BJ234" s="17"/>
      <c r="BK234" s="17"/>
    </row>
    <row r="235" spans="1:63" x14ac:dyDescent="0.3">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c r="AG235" s="17"/>
      <c r="AH235" s="17"/>
      <c r="AI235" s="17"/>
      <c r="AJ235" s="17"/>
      <c r="AK235" s="17"/>
      <c r="AL235" s="17"/>
      <c r="AM235" s="17"/>
      <c r="AN235" s="17"/>
      <c r="AO235" s="17"/>
      <c r="AP235" s="17"/>
      <c r="AQ235" s="17"/>
      <c r="AR235" s="17"/>
      <c r="AS235" s="17"/>
      <c r="AT235" s="17"/>
      <c r="AU235" s="17"/>
      <c r="AV235" s="18" t="s">
        <v>296</v>
      </c>
      <c r="AW235" s="19">
        <v>12314</v>
      </c>
      <c r="AX235">
        <v>23</v>
      </c>
      <c r="AY235" s="17"/>
      <c r="AZ235" s="17"/>
      <c r="BA235" s="17"/>
      <c r="BB235" s="17"/>
      <c r="BC235" s="17"/>
      <c r="BD235" s="17"/>
      <c r="BE235" s="17"/>
      <c r="BF235" s="17"/>
      <c r="BG235" s="17"/>
      <c r="BH235" s="17"/>
      <c r="BI235" s="17"/>
      <c r="BJ235" s="17"/>
      <c r="BK235" s="17"/>
    </row>
    <row r="236" spans="1:63" x14ac:dyDescent="0.3">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17"/>
      <c r="AF236" s="17"/>
      <c r="AG236" s="17"/>
      <c r="AH236" s="17"/>
      <c r="AI236" s="17"/>
      <c r="AJ236" s="17"/>
      <c r="AK236" s="17"/>
      <c r="AL236" s="17"/>
      <c r="AM236" s="17"/>
      <c r="AN236" s="17"/>
      <c r="AO236" s="17"/>
      <c r="AP236" s="17"/>
      <c r="AQ236" s="17"/>
      <c r="AR236" s="17"/>
      <c r="AS236" s="17"/>
      <c r="AT236" s="17"/>
      <c r="AU236" s="17"/>
      <c r="AV236" s="18" t="s">
        <v>120</v>
      </c>
      <c r="AW236" s="19">
        <v>18950</v>
      </c>
      <c r="AX236">
        <v>25</v>
      </c>
      <c r="AY236" s="17"/>
      <c r="AZ236" s="17"/>
      <c r="BA236" s="17"/>
      <c r="BB236" s="17"/>
      <c r="BC236" s="17"/>
      <c r="BD236" s="17"/>
      <c r="BE236" s="17"/>
      <c r="BF236" s="17"/>
      <c r="BG236" s="17"/>
      <c r="BH236" s="17"/>
      <c r="BI236" s="17"/>
      <c r="BJ236" s="17"/>
      <c r="BK236" s="17"/>
    </row>
    <row r="237" spans="1:63" x14ac:dyDescent="0.3">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c r="AG237" s="17"/>
      <c r="AH237" s="17"/>
      <c r="AI237" s="17"/>
      <c r="AJ237" s="17"/>
      <c r="AK237" s="17"/>
      <c r="AL237" s="17"/>
      <c r="AM237" s="17"/>
      <c r="AN237" s="17"/>
      <c r="AO237" s="17"/>
      <c r="AP237" s="17"/>
      <c r="AQ237" s="17"/>
      <c r="AR237" s="17"/>
      <c r="AS237" s="17"/>
      <c r="AT237" s="17"/>
      <c r="AU237" s="17"/>
      <c r="AV237" s="18" t="s">
        <v>121</v>
      </c>
      <c r="AW237" s="19">
        <v>8162</v>
      </c>
      <c r="AX237">
        <v>19</v>
      </c>
      <c r="AY237" s="17"/>
      <c r="AZ237" s="17"/>
      <c r="BA237" s="17"/>
      <c r="BB237" s="17"/>
      <c r="BC237" s="17"/>
      <c r="BD237" s="17"/>
      <c r="BE237" s="17"/>
      <c r="BF237" s="17"/>
      <c r="BG237" s="17"/>
      <c r="BH237" s="17"/>
      <c r="BI237" s="17"/>
      <c r="BJ237" s="17"/>
      <c r="BK237" s="17"/>
    </row>
    <row r="238" spans="1:63" x14ac:dyDescent="0.3">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17"/>
      <c r="AF238" s="17"/>
      <c r="AG238" s="17"/>
      <c r="AH238" s="17"/>
      <c r="AI238" s="17"/>
      <c r="AJ238" s="17"/>
      <c r="AK238" s="17"/>
      <c r="AL238" s="17"/>
      <c r="AM238" s="17"/>
      <c r="AN238" s="17"/>
      <c r="AO238" s="17"/>
      <c r="AP238" s="17"/>
      <c r="AQ238" s="17"/>
      <c r="AR238" s="17"/>
      <c r="AS238" s="17"/>
      <c r="AT238" s="17"/>
      <c r="AU238" s="17"/>
      <c r="AV238" s="18" t="s">
        <v>122</v>
      </c>
      <c r="AW238" s="19">
        <v>6872</v>
      </c>
      <c r="AX238">
        <v>17</v>
      </c>
      <c r="AY238" s="17"/>
      <c r="AZ238" s="17"/>
      <c r="BA238" s="17"/>
      <c r="BB238" s="17"/>
      <c r="BC238" s="17"/>
      <c r="BD238" s="17"/>
      <c r="BE238" s="17"/>
      <c r="BF238" s="17"/>
      <c r="BG238" s="17"/>
      <c r="BH238" s="17"/>
      <c r="BI238" s="17"/>
      <c r="BJ238" s="17"/>
      <c r="BK238" s="17"/>
    </row>
    <row r="239" spans="1:63" x14ac:dyDescent="0.3">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17"/>
      <c r="AF239" s="17"/>
      <c r="AG239" s="17"/>
      <c r="AH239" s="17"/>
      <c r="AI239" s="17"/>
      <c r="AJ239" s="17"/>
      <c r="AK239" s="17"/>
      <c r="AL239" s="17"/>
      <c r="AM239" s="17"/>
      <c r="AN239" s="17"/>
      <c r="AO239" s="17"/>
      <c r="AP239" s="17"/>
      <c r="AQ239" s="17"/>
      <c r="AR239" s="17"/>
      <c r="AS239" s="17"/>
      <c r="AT239" s="17"/>
      <c r="AU239" s="17"/>
      <c r="AV239" s="18" t="s">
        <v>82</v>
      </c>
      <c r="AW239" s="19">
        <v>6698</v>
      </c>
      <c r="AX239">
        <v>17</v>
      </c>
      <c r="AY239" s="17"/>
      <c r="AZ239" s="17"/>
      <c r="BA239" s="17"/>
      <c r="BB239" s="17"/>
      <c r="BC239" s="17"/>
      <c r="BD239" s="17"/>
      <c r="BE239" s="17"/>
      <c r="BF239" s="17"/>
      <c r="BG239" s="17"/>
      <c r="BH239" s="17"/>
      <c r="BI239" s="17"/>
      <c r="BJ239" s="17"/>
      <c r="BK239" s="17"/>
    </row>
    <row r="240" spans="1:63" x14ac:dyDescent="0.3">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c r="AG240" s="17"/>
      <c r="AH240" s="17"/>
      <c r="AI240" s="17"/>
      <c r="AJ240" s="17"/>
      <c r="AK240" s="17"/>
      <c r="AL240" s="17"/>
      <c r="AM240" s="17"/>
      <c r="AN240" s="17"/>
      <c r="AO240" s="17"/>
      <c r="AP240" s="17"/>
      <c r="AQ240" s="17"/>
      <c r="AR240" s="17"/>
      <c r="AS240" s="17"/>
      <c r="AT240" s="17"/>
      <c r="AU240" s="17"/>
      <c r="AV240" s="18" t="s">
        <v>83</v>
      </c>
      <c r="AW240" s="19">
        <v>11130</v>
      </c>
      <c r="AX240">
        <v>21</v>
      </c>
      <c r="AY240" s="17"/>
      <c r="AZ240" s="17"/>
      <c r="BA240" s="17"/>
      <c r="BB240" s="17"/>
      <c r="BC240" s="17"/>
      <c r="BD240" s="17"/>
      <c r="BE240" s="17"/>
      <c r="BF240" s="17"/>
      <c r="BG240" s="17"/>
      <c r="BH240" s="17"/>
      <c r="BI240" s="17"/>
      <c r="BJ240" s="17"/>
      <c r="BK240" s="17"/>
    </row>
    <row r="241" spans="1:63" x14ac:dyDescent="0.3">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17"/>
      <c r="AF241" s="17"/>
      <c r="AG241" s="17"/>
      <c r="AH241" s="17"/>
      <c r="AI241" s="17"/>
      <c r="AJ241" s="17"/>
      <c r="AK241" s="17"/>
      <c r="AL241" s="17"/>
      <c r="AM241" s="17"/>
      <c r="AN241" s="17"/>
      <c r="AO241" s="17"/>
      <c r="AP241" s="17"/>
      <c r="AQ241" s="17"/>
      <c r="AR241" s="17"/>
      <c r="AS241" s="17"/>
      <c r="AT241" s="17"/>
      <c r="AU241" s="17"/>
      <c r="AV241" s="18" t="s">
        <v>224</v>
      </c>
      <c r="AW241" s="19">
        <v>6005</v>
      </c>
      <c r="AX241">
        <v>17</v>
      </c>
      <c r="AY241" s="17"/>
      <c r="AZ241" s="17"/>
      <c r="BA241" s="17"/>
      <c r="BB241" s="17"/>
      <c r="BC241" s="17"/>
      <c r="BD241" s="17"/>
      <c r="BE241" s="17"/>
      <c r="BF241" s="17"/>
      <c r="BG241" s="17"/>
      <c r="BH241" s="17"/>
      <c r="BI241" s="17"/>
      <c r="BJ241" s="17"/>
      <c r="BK241" s="17"/>
    </row>
    <row r="242" spans="1:63" x14ac:dyDescent="0.3">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17"/>
      <c r="AF242" s="17"/>
      <c r="AG242" s="17"/>
      <c r="AH242" s="17"/>
      <c r="AI242" s="17"/>
      <c r="AJ242" s="17"/>
      <c r="AK242" s="17"/>
      <c r="AL242" s="17"/>
      <c r="AM242" s="17"/>
      <c r="AN242" s="17"/>
      <c r="AO242" s="17"/>
      <c r="AP242" s="17"/>
      <c r="AQ242" s="17"/>
      <c r="AR242" s="17"/>
      <c r="AS242" s="17"/>
      <c r="AT242" s="17"/>
      <c r="AU242" s="17"/>
      <c r="AV242" s="18" t="s">
        <v>245</v>
      </c>
      <c r="AW242" s="19">
        <v>2699</v>
      </c>
      <c r="AX242">
        <v>11</v>
      </c>
      <c r="AY242" s="17"/>
      <c r="AZ242" s="17"/>
      <c r="BA242" s="17"/>
      <c r="BB242" s="17"/>
      <c r="BC242" s="17"/>
      <c r="BD242" s="17"/>
      <c r="BE242" s="17"/>
      <c r="BF242" s="17"/>
      <c r="BG242" s="17"/>
      <c r="BH242" s="17"/>
      <c r="BI242" s="17"/>
      <c r="BJ242" s="17"/>
      <c r="BK242" s="17"/>
    </row>
    <row r="243" spans="1:63" x14ac:dyDescent="0.3">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17"/>
      <c r="AF243" s="17"/>
      <c r="AG243" s="17"/>
      <c r="AH243" s="17"/>
      <c r="AI243" s="17"/>
      <c r="AJ243" s="17"/>
      <c r="AK243" s="17"/>
      <c r="AL243" s="17"/>
      <c r="AM243" s="17"/>
      <c r="AN243" s="17"/>
      <c r="AO243" s="17"/>
      <c r="AP243" s="17"/>
      <c r="AQ243" s="17"/>
      <c r="AR243" s="17"/>
      <c r="AS243" s="17"/>
      <c r="AT243" s="17"/>
      <c r="AU243" s="17"/>
      <c r="AV243" s="20" t="s">
        <v>84</v>
      </c>
      <c r="AW243" s="19">
        <v>23094</v>
      </c>
      <c r="AX243">
        <v>27</v>
      </c>
      <c r="AY243" s="17"/>
      <c r="AZ243" s="17"/>
      <c r="BA243" s="17"/>
      <c r="BB243" s="17"/>
      <c r="BC243" s="17"/>
      <c r="BD243" s="17"/>
      <c r="BE243" s="17"/>
      <c r="BF243" s="17"/>
      <c r="BG243" s="17"/>
      <c r="BH243" s="17"/>
      <c r="BI243" s="17"/>
      <c r="BJ243" s="17"/>
      <c r="BK243" s="17"/>
    </row>
    <row r="244" spans="1:63" x14ac:dyDescent="0.3">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17"/>
      <c r="AF244" s="17"/>
      <c r="AG244" s="17"/>
      <c r="AH244" s="17"/>
      <c r="AI244" s="17"/>
      <c r="AJ244" s="17"/>
      <c r="AK244" s="17"/>
      <c r="AL244" s="17"/>
      <c r="AM244" s="17"/>
      <c r="AN244" s="17"/>
      <c r="AO244" s="17"/>
      <c r="AP244" s="17"/>
      <c r="AQ244" s="17"/>
      <c r="AR244" s="17"/>
      <c r="AS244" s="17"/>
      <c r="AT244" s="17"/>
      <c r="AU244" s="17"/>
      <c r="AV244" s="18" t="s">
        <v>351</v>
      </c>
      <c r="AW244" s="19">
        <v>12714</v>
      </c>
      <c r="AX244">
        <v>23</v>
      </c>
      <c r="AY244" s="17"/>
      <c r="AZ244" s="17"/>
      <c r="BA244" s="17"/>
      <c r="BB244" s="17"/>
      <c r="BC244" s="17"/>
      <c r="BD244" s="17"/>
      <c r="BE244" s="17"/>
      <c r="BF244" s="17"/>
      <c r="BG244" s="17"/>
      <c r="BH244" s="17"/>
      <c r="BI244" s="17"/>
      <c r="BJ244" s="17"/>
      <c r="BK244" s="17"/>
    </row>
    <row r="245" spans="1:63" x14ac:dyDescent="0.3">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c r="AH245" s="17"/>
      <c r="AI245" s="17"/>
      <c r="AJ245" s="17"/>
      <c r="AK245" s="17"/>
      <c r="AL245" s="17"/>
      <c r="AM245" s="17"/>
      <c r="AN245" s="17"/>
      <c r="AO245" s="17"/>
      <c r="AP245" s="17"/>
      <c r="AQ245" s="17"/>
      <c r="AR245" s="17"/>
      <c r="AS245" s="17"/>
      <c r="AT245" s="17"/>
      <c r="AU245" s="17"/>
      <c r="AV245" s="20" t="s">
        <v>265</v>
      </c>
      <c r="AW245" s="19">
        <v>2143</v>
      </c>
      <c r="AX245">
        <v>11</v>
      </c>
      <c r="AY245" s="17"/>
      <c r="AZ245" s="17"/>
      <c r="BA245" s="17"/>
      <c r="BB245" s="17"/>
      <c r="BC245" s="17"/>
      <c r="BD245" s="17"/>
      <c r="BE245" s="17"/>
      <c r="BF245" s="17"/>
      <c r="BG245" s="17"/>
      <c r="BH245" s="17"/>
      <c r="BI245" s="17"/>
      <c r="BJ245" s="17"/>
      <c r="BK245" s="17"/>
    </row>
    <row r="246" spans="1:63" x14ac:dyDescent="0.3">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17"/>
      <c r="AG246" s="17"/>
      <c r="AH246" s="17"/>
      <c r="AI246" s="17"/>
      <c r="AJ246" s="17"/>
      <c r="AK246" s="17"/>
      <c r="AL246" s="17"/>
      <c r="AM246" s="17"/>
      <c r="AN246" s="17"/>
      <c r="AO246" s="17"/>
      <c r="AP246" s="17"/>
      <c r="AQ246" s="17"/>
      <c r="AR246" s="17"/>
      <c r="AS246" s="17"/>
      <c r="AT246" s="17"/>
      <c r="AU246" s="17"/>
      <c r="AV246" s="18" t="s">
        <v>154</v>
      </c>
      <c r="AW246" s="19">
        <v>5352</v>
      </c>
      <c r="AX246">
        <v>17</v>
      </c>
      <c r="AY246" s="17"/>
      <c r="AZ246" s="17"/>
      <c r="BA246" s="17"/>
      <c r="BB246" s="17"/>
      <c r="BC246" s="17"/>
      <c r="BD246" s="17"/>
      <c r="BE246" s="17"/>
      <c r="BF246" s="17"/>
      <c r="BG246" s="17"/>
      <c r="BH246" s="17"/>
      <c r="BI246" s="17"/>
      <c r="BJ246" s="17"/>
      <c r="BK246" s="17"/>
    </row>
    <row r="247" spans="1:63" x14ac:dyDescent="0.3">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c r="AG247" s="17"/>
      <c r="AH247" s="17"/>
      <c r="AI247" s="17"/>
      <c r="AJ247" s="17"/>
      <c r="AK247" s="17"/>
      <c r="AL247" s="17"/>
      <c r="AM247" s="17"/>
      <c r="AN247" s="17"/>
      <c r="AO247" s="17"/>
      <c r="AP247" s="17"/>
      <c r="AQ247" s="17"/>
      <c r="AR247" s="17"/>
      <c r="AS247" s="17"/>
      <c r="AT247" s="17"/>
      <c r="AU247" s="17"/>
      <c r="AV247" s="18" t="s">
        <v>236</v>
      </c>
      <c r="AW247" s="19">
        <v>2708</v>
      </c>
      <c r="AX247">
        <v>11</v>
      </c>
      <c r="AY247" s="17"/>
      <c r="AZ247" s="17"/>
      <c r="BA247" s="17"/>
      <c r="BB247" s="17"/>
      <c r="BC247" s="17"/>
      <c r="BD247" s="17"/>
      <c r="BE247" s="17"/>
      <c r="BF247" s="17"/>
      <c r="BG247" s="17"/>
      <c r="BH247" s="17"/>
      <c r="BI247" s="17"/>
      <c r="BJ247" s="17"/>
      <c r="BK247" s="17"/>
    </row>
    <row r="248" spans="1:63" x14ac:dyDescent="0.3">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c r="AG248" s="17"/>
      <c r="AH248" s="17"/>
      <c r="AI248" s="17"/>
      <c r="AJ248" s="17"/>
      <c r="AK248" s="17"/>
      <c r="AL248" s="17"/>
      <c r="AM248" s="17"/>
      <c r="AN248" s="17"/>
      <c r="AO248" s="17"/>
      <c r="AP248" s="17"/>
      <c r="AQ248" s="17"/>
      <c r="AR248" s="17"/>
      <c r="AS248" s="17"/>
      <c r="AT248" s="17"/>
      <c r="AU248" s="17"/>
      <c r="AV248" s="18" t="s">
        <v>225</v>
      </c>
      <c r="AW248" s="19">
        <v>7226</v>
      </c>
      <c r="AX248">
        <v>19</v>
      </c>
      <c r="AY248" s="17"/>
      <c r="AZ248" s="17"/>
      <c r="BA248" s="17"/>
      <c r="BB248" s="17"/>
      <c r="BC248" s="17"/>
      <c r="BD248" s="17"/>
      <c r="BE248" s="17"/>
      <c r="BF248" s="17"/>
      <c r="BG248" s="17"/>
      <c r="BH248" s="17"/>
      <c r="BI248" s="17"/>
      <c r="BJ248" s="17"/>
      <c r="BK248" s="17"/>
    </row>
    <row r="249" spans="1:63" x14ac:dyDescent="0.3">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c r="AG249" s="17"/>
      <c r="AH249" s="17"/>
      <c r="AI249" s="17"/>
      <c r="AJ249" s="17"/>
      <c r="AK249" s="17"/>
      <c r="AL249" s="17"/>
      <c r="AM249" s="17"/>
      <c r="AN249" s="17"/>
      <c r="AO249" s="17"/>
      <c r="AP249" s="17"/>
      <c r="AQ249" s="17"/>
      <c r="AR249" s="17"/>
      <c r="AS249" s="17"/>
      <c r="AT249" s="17"/>
      <c r="AU249" s="17"/>
      <c r="AV249" s="20" t="s">
        <v>123</v>
      </c>
      <c r="AW249" s="19">
        <v>23720</v>
      </c>
      <c r="AX249">
        <v>27</v>
      </c>
      <c r="AY249" s="17"/>
      <c r="AZ249" s="17"/>
      <c r="BA249" s="17"/>
      <c r="BB249" s="17"/>
      <c r="BC249" s="17"/>
      <c r="BD249" s="17"/>
      <c r="BE249" s="17"/>
      <c r="BF249" s="17"/>
      <c r="BG249" s="17"/>
      <c r="BH249" s="17"/>
      <c r="BI249" s="17"/>
      <c r="BJ249" s="17"/>
      <c r="BK249" s="17"/>
    </row>
    <row r="250" spans="1:63" x14ac:dyDescent="0.3">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E250" s="17"/>
      <c r="AF250" s="17"/>
      <c r="AG250" s="17"/>
      <c r="AH250" s="17"/>
      <c r="AI250" s="17"/>
      <c r="AJ250" s="17"/>
      <c r="AK250" s="17"/>
      <c r="AL250" s="17"/>
      <c r="AM250" s="17"/>
      <c r="AN250" s="17"/>
      <c r="AO250" s="17"/>
      <c r="AP250" s="17"/>
      <c r="AQ250" s="17"/>
      <c r="AR250" s="17"/>
      <c r="AS250" s="17"/>
      <c r="AT250" s="17"/>
      <c r="AU250" s="17"/>
      <c r="AV250" s="18" t="s">
        <v>256</v>
      </c>
      <c r="AW250" s="19">
        <v>5688</v>
      </c>
      <c r="AX250">
        <v>17</v>
      </c>
      <c r="AY250" s="17"/>
      <c r="AZ250" s="17"/>
      <c r="BA250" s="17"/>
      <c r="BB250" s="17"/>
      <c r="BC250" s="17"/>
      <c r="BD250" s="17"/>
      <c r="BE250" s="17"/>
      <c r="BF250" s="17"/>
      <c r="BG250" s="17"/>
      <c r="BH250" s="17"/>
      <c r="BI250" s="17"/>
      <c r="BJ250" s="17"/>
      <c r="BK250" s="17"/>
    </row>
    <row r="251" spans="1:63" x14ac:dyDescent="0.3">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E251" s="17"/>
      <c r="AF251" s="17"/>
      <c r="AG251" s="17"/>
      <c r="AH251" s="17"/>
      <c r="AI251" s="17"/>
      <c r="AJ251" s="17"/>
      <c r="AK251" s="17"/>
      <c r="AL251" s="17"/>
      <c r="AM251" s="17"/>
      <c r="AN251" s="17"/>
      <c r="AO251" s="17"/>
      <c r="AP251" s="17"/>
      <c r="AQ251" s="17"/>
      <c r="AR251" s="17"/>
      <c r="AS251" s="17"/>
      <c r="AT251" s="17"/>
      <c r="AU251" s="17"/>
      <c r="AV251" s="18" t="s">
        <v>266</v>
      </c>
      <c r="AW251" s="19">
        <v>3717</v>
      </c>
      <c r="AX251">
        <v>13</v>
      </c>
      <c r="AY251" s="17"/>
      <c r="AZ251" s="17"/>
      <c r="BA251" s="17"/>
      <c r="BB251" s="17"/>
      <c r="BC251" s="17"/>
      <c r="BD251" s="17"/>
      <c r="BE251" s="17"/>
      <c r="BF251" s="17"/>
      <c r="BG251" s="17"/>
      <c r="BH251" s="17"/>
      <c r="BI251" s="17"/>
      <c r="BJ251" s="17"/>
      <c r="BK251" s="17"/>
    </row>
    <row r="252" spans="1:63" x14ac:dyDescent="0.3">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c r="AE252" s="17"/>
      <c r="AF252" s="17"/>
      <c r="AG252" s="17"/>
      <c r="AH252" s="17"/>
      <c r="AI252" s="17"/>
      <c r="AJ252" s="17"/>
      <c r="AK252" s="17"/>
      <c r="AL252" s="17"/>
      <c r="AM252" s="17"/>
      <c r="AN252" s="17"/>
      <c r="AO252" s="17"/>
      <c r="AP252" s="17"/>
      <c r="AQ252" s="17"/>
      <c r="AR252" s="17"/>
      <c r="AS252" s="17"/>
      <c r="AT252" s="17"/>
      <c r="AU252" s="17"/>
      <c r="AV252" s="20" t="s">
        <v>191</v>
      </c>
      <c r="AW252" s="19">
        <v>24455</v>
      </c>
      <c r="AX252">
        <v>27</v>
      </c>
      <c r="AY252" s="17"/>
      <c r="AZ252" s="17"/>
      <c r="BA252" s="17"/>
      <c r="BB252" s="17"/>
      <c r="BC252" s="17"/>
      <c r="BD252" s="17"/>
      <c r="BE252" s="17"/>
      <c r="BF252" s="17"/>
      <c r="BG252" s="17"/>
      <c r="BH252" s="17"/>
      <c r="BI252" s="17"/>
      <c r="BJ252" s="17"/>
      <c r="BK252" s="17"/>
    </row>
    <row r="253" spans="1:63" x14ac:dyDescent="0.3">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c r="AB253" s="17"/>
      <c r="AC253" s="17"/>
      <c r="AD253" s="17"/>
      <c r="AE253" s="17"/>
      <c r="AF253" s="17"/>
      <c r="AG253" s="17"/>
      <c r="AH253" s="17"/>
      <c r="AI253" s="17"/>
      <c r="AJ253" s="17"/>
      <c r="AK253" s="17"/>
      <c r="AL253" s="17"/>
      <c r="AM253" s="17"/>
      <c r="AN253" s="17"/>
      <c r="AO253" s="17"/>
      <c r="AP253" s="17"/>
      <c r="AQ253" s="17"/>
      <c r="AR253" s="17"/>
      <c r="AS253" s="17"/>
      <c r="AT253" s="17"/>
      <c r="AU253" s="17"/>
      <c r="AV253" s="20" t="s">
        <v>297</v>
      </c>
      <c r="AW253" s="19">
        <v>28595</v>
      </c>
      <c r="AX253">
        <v>29</v>
      </c>
      <c r="AY253" s="17"/>
      <c r="AZ253" s="17"/>
      <c r="BA253" s="17"/>
      <c r="BB253" s="17"/>
      <c r="BC253" s="17"/>
      <c r="BD253" s="17"/>
      <c r="BE253" s="17"/>
      <c r="BF253" s="17"/>
      <c r="BG253" s="17"/>
      <c r="BH253" s="17"/>
      <c r="BI253" s="17"/>
      <c r="BJ253" s="17"/>
      <c r="BK253" s="17"/>
    </row>
    <row r="254" spans="1:63" x14ac:dyDescent="0.3">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E254" s="17"/>
      <c r="AF254" s="17"/>
      <c r="AG254" s="17"/>
      <c r="AH254" s="17"/>
      <c r="AI254" s="17"/>
      <c r="AJ254" s="17"/>
      <c r="AK254" s="17"/>
      <c r="AL254" s="17"/>
      <c r="AM254" s="17"/>
      <c r="AN254" s="17"/>
      <c r="AO254" s="17"/>
      <c r="AP254" s="17"/>
      <c r="AQ254" s="17"/>
      <c r="AR254" s="17"/>
      <c r="AS254" s="17"/>
      <c r="AT254" s="17"/>
      <c r="AU254" s="17"/>
      <c r="AV254" s="18" t="s">
        <v>110</v>
      </c>
      <c r="AW254" s="19">
        <v>11619</v>
      </c>
      <c r="AX254">
        <v>21</v>
      </c>
      <c r="AY254" s="17"/>
      <c r="AZ254" s="17"/>
      <c r="BA254" s="17"/>
      <c r="BB254" s="17"/>
      <c r="BC254" s="17"/>
      <c r="BD254" s="17"/>
      <c r="BE254" s="17"/>
      <c r="BF254" s="17"/>
      <c r="BG254" s="17"/>
      <c r="BH254" s="17"/>
      <c r="BI254" s="17"/>
      <c r="BJ254" s="17"/>
      <c r="BK254" s="17"/>
    </row>
    <row r="255" spans="1:63" x14ac:dyDescent="0.3">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E255" s="17"/>
      <c r="AF255" s="17"/>
      <c r="AG255" s="17"/>
      <c r="AH255" s="17"/>
      <c r="AI255" s="17"/>
      <c r="AJ255" s="17"/>
      <c r="AK255" s="17"/>
      <c r="AL255" s="17"/>
      <c r="AM255" s="17"/>
      <c r="AN255" s="17"/>
      <c r="AO255" s="17"/>
      <c r="AP255" s="17"/>
      <c r="AQ255" s="17"/>
      <c r="AR255" s="17"/>
      <c r="AS255" s="17"/>
      <c r="AT255" s="17"/>
      <c r="AU255" s="17"/>
      <c r="AV255" s="20" t="s">
        <v>192</v>
      </c>
      <c r="AW255" s="19">
        <v>64203</v>
      </c>
      <c r="AX255">
        <v>39</v>
      </c>
      <c r="AY255" s="17"/>
      <c r="AZ255" s="17"/>
      <c r="BA255" s="17"/>
      <c r="BB255" s="17"/>
      <c r="BC255" s="17"/>
      <c r="BD255" s="17"/>
      <c r="BE255" s="17"/>
      <c r="BF255" s="17"/>
      <c r="BG255" s="17"/>
      <c r="BH255" s="17"/>
      <c r="BI255" s="17"/>
      <c r="BJ255" s="17"/>
      <c r="BK255" s="17"/>
    </row>
    <row r="256" spans="1:63" x14ac:dyDescent="0.3">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c r="AB256" s="17"/>
      <c r="AC256" s="17"/>
      <c r="AD256" s="17"/>
      <c r="AE256" s="17"/>
      <c r="AF256" s="17"/>
      <c r="AG256" s="17"/>
      <c r="AH256" s="17"/>
      <c r="AI256" s="17"/>
      <c r="AJ256" s="17"/>
      <c r="AK256" s="17"/>
      <c r="AL256" s="17"/>
      <c r="AM256" s="17"/>
      <c r="AN256" s="17"/>
      <c r="AO256" s="17"/>
      <c r="AP256" s="17"/>
      <c r="AQ256" s="17"/>
      <c r="AR256" s="17"/>
      <c r="AS256" s="17"/>
      <c r="AT256" s="17"/>
      <c r="AU256" s="17"/>
      <c r="AV256" s="18" t="s">
        <v>132</v>
      </c>
      <c r="AW256" s="19">
        <v>8473</v>
      </c>
      <c r="AX256">
        <v>19</v>
      </c>
      <c r="AY256" s="17"/>
      <c r="AZ256" s="17"/>
      <c r="BA256" s="17"/>
      <c r="BB256" s="17"/>
      <c r="BC256" s="17"/>
      <c r="BD256" s="17"/>
      <c r="BE256" s="17"/>
      <c r="BF256" s="17"/>
      <c r="BG256" s="17"/>
      <c r="BH256" s="17"/>
      <c r="BI256" s="17"/>
      <c r="BJ256" s="17"/>
      <c r="BK256" s="17"/>
    </row>
    <row r="257" spans="1:63" x14ac:dyDescent="0.3">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E257" s="17"/>
      <c r="AF257" s="17"/>
      <c r="AG257" s="17"/>
      <c r="AH257" s="17"/>
      <c r="AI257" s="17"/>
      <c r="AJ257" s="17"/>
      <c r="AK257" s="17"/>
      <c r="AL257" s="17"/>
      <c r="AM257" s="17"/>
      <c r="AN257" s="17"/>
      <c r="AO257" s="17"/>
      <c r="AP257" s="17"/>
      <c r="AQ257" s="17"/>
      <c r="AR257" s="17"/>
      <c r="AS257" s="17"/>
      <c r="AT257" s="17"/>
      <c r="AU257" s="17"/>
      <c r="AV257" s="18" t="s">
        <v>145</v>
      </c>
      <c r="AW257" s="19">
        <v>4867</v>
      </c>
      <c r="AX257">
        <v>15</v>
      </c>
      <c r="AY257" s="17"/>
      <c r="AZ257" s="17"/>
      <c r="BA257" s="17"/>
      <c r="BB257" s="17"/>
      <c r="BC257" s="17"/>
      <c r="BD257" s="17"/>
      <c r="BE257" s="17"/>
      <c r="BF257" s="17"/>
      <c r="BG257" s="17"/>
      <c r="BH257" s="17"/>
      <c r="BI257" s="17"/>
      <c r="BJ257" s="17"/>
      <c r="BK257" s="17"/>
    </row>
    <row r="258" spans="1:63" x14ac:dyDescent="0.3">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c r="AE258" s="17"/>
      <c r="AF258" s="17"/>
      <c r="AG258" s="17"/>
      <c r="AH258" s="17"/>
      <c r="AI258" s="17"/>
      <c r="AJ258" s="17"/>
      <c r="AK258" s="17"/>
      <c r="AL258" s="17"/>
      <c r="AM258" s="17"/>
      <c r="AN258" s="17"/>
      <c r="AO258" s="17"/>
      <c r="AP258" s="17"/>
      <c r="AQ258" s="17"/>
      <c r="AR258" s="17"/>
      <c r="AS258" s="17"/>
      <c r="AT258" s="17"/>
      <c r="AU258" s="17"/>
      <c r="AV258" s="20" t="s">
        <v>133</v>
      </c>
      <c r="AW258" s="19">
        <v>29045</v>
      </c>
      <c r="AX258">
        <v>29</v>
      </c>
      <c r="AY258" s="17"/>
      <c r="AZ258" s="17"/>
      <c r="BA258" s="17"/>
      <c r="BB258" s="17"/>
      <c r="BC258" s="17"/>
      <c r="BD258" s="17"/>
      <c r="BE258" s="17"/>
      <c r="BF258" s="17"/>
      <c r="BG258" s="17"/>
      <c r="BH258" s="17"/>
      <c r="BI258" s="17"/>
      <c r="BJ258" s="17"/>
      <c r="BK258" s="17"/>
    </row>
    <row r="259" spans="1:63" x14ac:dyDescent="0.3">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c r="AB259" s="17"/>
      <c r="AC259" s="17"/>
      <c r="AD259" s="17"/>
      <c r="AE259" s="17"/>
      <c r="AF259" s="17"/>
      <c r="AG259" s="17"/>
      <c r="AH259" s="17"/>
      <c r="AI259" s="17"/>
      <c r="AJ259" s="17"/>
      <c r="AK259" s="17"/>
      <c r="AL259" s="17"/>
      <c r="AM259" s="17"/>
      <c r="AN259" s="17"/>
      <c r="AO259" s="17"/>
      <c r="AP259" s="17"/>
      <c r="AQ259" s="17"/>
      <c r="AR259" s="17"/>
      <c r="AS259" s="17"/>
      <c r="AT259" s="17"/>
      <c r="AU259" s="17"/>
      <c r="AV259" s="18" t="s">
        <v>298</v>
      </c>
      <c r="AW259" s="19">
        <v>8381</v>
      </c>
      <c r="AX259">
        <v>19</v>
      </c>
      <c r="AY259" s="17"/>
      <c r="AZ259" s="17"/>
      <c r="BA259" s="17"/>
      <c r="BB259" s="17"/>
      <c r="BC259" s="17"/>
      <c r="BD259" s="17"/>
      <c r="BE259" s="17"/>
      <c r="BF259" s="17"/>
      <c r="BG259" s="17"/>
      <c r="BH259" s="17"/>
      <c r="BI259" s="17"/>
      <c r="BJ259" s="17"/>
      <c r="BK259" s="17"/>
    </row>
    <row r="260" spans="1:63" x14ac:dyDescent="0.3">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E260" s="17"/>
      <c r="AF260" s="17"/>
      <c r="AG260" s="17"/>
      <c r="AH260" s="17"/>
      <c r="AI260" s="17"/>
      <c r="AJ260" s="17"/>
      <c r="AK260" s="17"/>
      <c r="AL260" s="17"/>
      <c r="AM260" s="17"/>
      <c r="AN260" s="17"/>
      <c r="AO260" s="17"/>
      <c r="AP260" s="17"/>
      <c r="AQ260" s="17"/>
      <c r="AR260" s="17"/>
      <c r="AS260" s="17"/>
      <c r="AT260" s="17"/>
      <c r="AU260" s="17"/>
      <c r="AV260" s="20" t="s">
        <v>280</v>
      </c>
      <c r="AW260" s="19">
        <v>6094</v>
      </c>
      <c r="AX260">
        <v>17</v>
      </c>
      <c r="AY260" s="17"/>
      <c r="AZ260" s="17"/>
      <c r="BA260" s="17"/>
      <c r="BB260" s="17"/>
      <c r="BC260" s="17"/>
      <c r="BD260" s="17"/>
      <c r="BE260" s="17"/>
      <c r="BF260" s="17"/>
      <c r="BG260" s="17"/>
      <c r="BH260" s="17"/>
      <c r="BI260" s="17"/>
      <c r="BJ260" s="17"/>
      <c r="BK260" s="17"/>
    </row>
    <row r="261" spans="1:63" x14ac:dyDescent="0.3">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c r="AB261" s="17"/>
      <c r="AC261" s="17"/>
      <c r="AD261" s="17"/>
      <c r="AE261" s="17"/>
      <c r="AF261" s="17"/>
      <c r="AG261" s="17"/>
      <c r="AH261" s="17"/>
      <c r="AI261" s="17"/>
      <c r="AJ261" s="17"/>
      <c r="AK261" s="17"/>
      <c r="AL261" s="17"/>
      <c r="AM261" s="17"/>
      <c r="AN261" s="17"/>
      <c r="AO261" s="17"/>
      <c r="AP261" s="17"/>
      <c r="AQ261" s="17"/>
      <c r="AR261" s="17"/>
      <c r="AS261" s="17"/>
      <c r="AT261" s="17"/>
      <c r="AU261" s="17"/>
      <c r="AV261" s="18" t="s">
        <v>193</v>
      </c>
      <c r="AW261" s="19">
        <v>17336</v>
      </c>
      <c r="AX261">
        <v>25</v>
      </c>
      <c r="AY261" s="17"/>
      <c r="AZ261" s="17"/>
      <c r="BA261" s="17"/>
      <c r="BB261" s="17"/>
      <c r="BC261" s="17"/>
      <c r="BD261" s="17"/>
      <c r="BE261" s="17"/>
      <c r="BF261" s="17"/>
      <c r="BG261" s="17"/>
      <c r="BH261" s="17"/>
      <c r="BI261" s="17"/>
      <c r="BJ261" s="17"/>
      <c r="BK261" s="17"/>
    </row>
    <row r="262" spans="1:63" x14ac:dyDescent="0.3">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E262" s="17"/>
      <c r="AF262" s="17"/>
      <c r="AG262" s="17"/>
      <c r="AH262" s="17"/>
      <c r="AI262" s="17"/>
      <c r="AJ262" s="17"/>
      <c r="AK262" s="17"/>
      <c r="AL262" s="17"/>
      <c r="AM262" s="17"/>
      <c r="AN262" s="17"/>
      <c r="AO262" s="17"/>
      <c r="AP262" s="17"/>
      <c r="AQ262" s="17"/>
      <c r="AR262" s="17"/>
      <c r="AS262" s="17"/>
      <c r="AT262" s="17"/>
      <c r="AU262" s="17"/>
      <c r="AV262" s="18" t="s">
        <v>207</v>
      </c>
      <c r="AW262" s="19">
        <v>9810</v>
      </c>
      <c r="AX262">
        <v>21</v>
      </c>
      <c r="AY262" s="17"/>
      <c r="AZ262" s="17"/>
      <c r="BA262" s="17"/>
      <c r="BB262" s="17"/>
      <c r="BC262" s="17"/>
      <c r="BD262" s="17"/>
      <c r="BE262" s="17"/>
      <c r="BF262" s="17"/>
      <c r="BG262" s="17"/>
      <c r="BH262" s="17"/>
      <c r="BI262" s="17"/>
      <c r="BJ262" s="17"/>
      <c r="BK262" s="17"/>
    </row>
    <row r="263" spans="1:63" x14ac:dyDescent="0.3">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E263" s="17"/>
      <c r="AF263" s="17"/>
      <c r="AG263" s="17"/>
      <c r="AH263" s="17"/>
      <c r="AI263" s="17"/>
      <c r="AJ263" s="17"/>
      <c r="AK263" s="17"/>
      <c r="AL263" s="17"/>
      <c r="AM263" s="17"/>
      <c r="AN263" s="17"/>
      <c r="AO263" s="17"/>
      <c r="AP263" s="17"/>
      <c r="AQ263" s="17"/>
      <c r="AR263" s="17"/>
      <c r="AS263" s="17"/>
      <c r="AT263" s="17"/>
      <c r="AU263" s="17"/>
      <c r="AV263" s="18" t="s">
        <v>194</v>
      </c>
      <c r="AW263" s="19">
        <v>15140</v>
      </c>
      <c r="AX263">
        <v>25</v>
      </c>
      <c r="AY263" s="17"/>
      <c r="AZ263" s="17"/>
      <c r="BA263" s="17"/>
      <c r="BB263" s="17"/>
      <c r="BC263" s="17"/>
      <c r="BD263" s="17"/>
      <c r="BE263" s="17"/>
      <c r="BF263" s="17"/>
      <c r="BG263" s="17"/>
      <c r="BH263" s="17"/>
      <c r="BI263" s="17"/>
      <c r="BJ263" s="17"/>
      <c r="BK263" s="17"/>
    </row>
    <row r="264" spans="1:63" x14ac:dyDescent="0.3">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17"/>
      <c r="AF264" s="17"/>
      <c r="AG264" s="17"/>
      <c r="AH264" s="17"/>
      <c r="AI264" s="17"/>
      <c r="AJ264" s="17"/>
      <c r="AK264" s="17"/>
      <c r="AL264" s="17"/>
      <c r="AM264" s="17"/>
      <c r="AN264" s="17"/>
      <c r="AO264" s="17"/>
      <c r="AP264" s="17"/>
      <c r="AQ264" s="17"/>
      <c r="AR264" s="17"/>
      <c r="AS264" s="17"/>
      <c r="AT264" s="17"/>
      <c r="AU264" s="17"/>
      <c r="AV264" s="18" t="s">
        <v>208</v>
      </c>
      <c r="AW264" s="19">
        <v>7264</v>
      </c>
      <c r="AX264">
        <v>19</v>
      </c>
      <c r="AY264" s="17"/>
      <c r="AZ264" s="17"/>
      <c r="BA264" s="17"/>
      <c r="BB264" s="17"/>
      <c r="BC264" s="17"/>
      <c r="BD264" s="17"/>
      <c r="BE264" s="17"/>
      <c r="BF264" s="17"/>
      <c r="BG264" s="17"/>
      <c r="BH264" s="17"/>
      <c r="BI264" s="17"/>
      <c r="BJ264" s="17"/>
      <c r="BK264" s="17"/>
    </row>
    <row r="265" spans="1:63" x14ac:dyDescent="0.3">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c r="AB265" s="17"/>
      <c r="AC265" s="17"/>
      <c r="AD265" s="17"/>
      <c r="AE265" s="17"/>
      <c r="AF265" s="17"/>
      <c r="AG265" s="17"/>
      <c r="AH265" s="17"/>
      <c r="AI265" s="17"/>
      <c r="AJ265" s="17"/>
      <c r="AK265" s="17"/>
      <c r="AL265" s="17"/>
      <c r="AM265" s="17"/>
      <c r="AN265" s="17"/>
      <c r="AO265" s="17"/>
      <c r="AP265" s="17"/>
      <c r="AQ265" s="17"/>
      <c r="AR265" s="17"/>
      <c r="AS265" s="17"/>
      <c r="AT265" s="17"/>
      <c r="AU265" s="17"/>
      <c r="AV265" s="20" t="s">
        <v>209</v>
      </c>
      <c r="AW265" s="19">
        <v>3151</v>
      </c>
      <c r="AX265">
        <v>13</v>
      </c>
      <c r="AY265" s="17"/>
      <c r="AZ265" s="17"/>
      <c r="BA265" s="17"/>
      <c r="BB265" s="17"/>
      <c r="BC265" s="17"/>
      <c r="BD265" s="17"/>
      <c r="BE265" s="17"/>
      <c r="BF265" s="17"/>
      <c r="BG265" s="17"/>
      <c r="BH265" s="17"/>
      <c r="BI265" s="17"/>
      <c r="BJ265" s="17"/>
      <c r="BK265" s="17"/>
    </row>
    <row r="266" spans="1:63" x14ac:dyDescent="0.3">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c r="AE266" s="17"/>
      <c r="AF266" s="17"/>
      <c r="AG266" s="17"/>
      <c r="AH266" s="17"/>
      <c r="AI266" s="17"/>
      <c r="AJ266" s="17"/>
      <c r="AK266" s="17"/>
      <c r="AL266" s="17"/>
      <c r="AM266" s="17"/>
      <c r="AN266" s="17"/>
      <c r="AO266" s="17"/>
      <c r="AP266" s="17"/>
      <c r="AQ266" s="17"/>
      <c r="AR266" s="17"/>
      <c r="AS266" s="17"/>
      <c r="AT266" s="17"/>
      <c r="AU266" s="17"/>
      <c r="AV266" s="18" t="s">
        <v>257</v>
      </c>
      <c r="AW266" s="19">
        <v>2541</v>
      </c>
      <c r="AX266">
        <v>11</v>
      </c>
      <c r="AY266" s="17"/>
      <c r="AZ266" s="17"/>
      <c r="BA266" s="17"/>
      <c r="BB266" s="17"/>
      <c r="BC266" s="17"/>
      <c r="BD266" s="17"/>
      <c r="BE266" s="17"/>
      <c r="BF266" s="17"/>
      <c r="BG266" s="17"/>
      <c r="BH266" s="17"/>
      <c r="BI266" s="17"/>
      <c r="BJ266" s="17"/>
      <c r="BK266" s="17"/>
    </row>
    <row r="267" spans="1:63" x14ac:dyDescent="0.3">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c r="AE267" s="17"/>
      <c r="AF267" s="17"/>
      <c r="AG267" s="17"/>
      <c r="AH267" s="17"/>
      <c r="AI267" s="17"/>
      <c r="AJ267" s="17"/>
      <c r="AK267" s="17"/>
      <c r="AL267" s="17"/>
      <c r="AM267" s="17"/>
      <c r="AN267" s="17"/>
      <c r="AO267" s="17"/>
      <c r="AP267" s="17"/>
      <c r="AQ267" s="17"/>
      <c r="AR267" s="17"/>
      <c r="AS267" s="17"/>
      <c r="AT267" s="17"/>
      <c r="AU267" s="17"/>
      <c r="AV267" s="18" t="s">
        <v>246</v>
      </c>
      <c r="AW267" s="19">
        <v>2877</v>
      </c>
      <c r="AX267">
        <v>11</v>
      </c>
      <c r="AY267" s="17"/>
      <c r="AZ267" s="17"/>
      <c r="BA267" s="17"/>
      <c r="BB267" s="17"/>
      <c r="BC267" s="17"/>
      <c r="BD267" s="17"/>
      <c r="BE267" s="17"/>
      <c r="BF267" s="17"/>
      <c r="BG267" s="17"/>
      <c r="BH267" s="17"/>
      <c r="BI267" s="17"/>
      <c r="BJ267" s="17"/>
      <c r="BK267" s="17"/>
    </row>
    <row r="268" spans="1:63" x14ac:dyDescent="0.3">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c r="AB268" s="17"/>
      <c r="AC268" s="17"/>
      <c r="AD268" s="17"/>
      <c r="AE268" s="17"/>
      <c r="AF268" s="17"/>
      <c r="AG268" s="17"/>
      <c r="AH268" s="17"/>
      <c r="AI268" s="17"/>
      <c r="AJ268" s="17"/>
      <c r="AK268" s="17"/>
      <c r="AL268" s="17"/>
      <c r="AM268" s="17"/>
      <c r="AN268" s="17"/>
      <c r="AO268" s="17"/>
      <c r="AP268" s="17"/>
      <c r="AQ268" s="17"/>
      <c r="AR268" s="17"/>
      <c r="AS268" s="17"/>
      <c r="AT268" s="17"/>
      <c r="AU268" s="17"/>
      <c r="AV268" s="20" t="s">
        <v>210</v>
      </c>
      <c r="AW268" s="19">
        <v>12047</v>
      </c>
      <c r="AX268">
        <v>23</v>
      </c>
      <c r="AY268" s="17"/>
      <c r="AZ268" s="17"/>
      <c r="BA268" s="17"/>
      <c r="BB268" s="17"/>
      <c r="BC268" s="17"/>
      <c r="BD268" s="17"/>
      <c r="BE268" s="17"/>
      <c r="BF268" s="17"/>
      <c r="BG268" s="17"/>
      <c r="BH268" s="17"/>
      <c r="BI268" s="17"/>
      <c r="BJ268" s="17"/>
      <c r="BK268" s="17"/>
    </row>
    <row r="269" spans="1:63" x14ac:dyDescent="0.3">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c r="AB269" s="17"/>
      <c r="AC269" s="17"/>
      <c r="AD269" s="17"/>
      <c r="AE269" s="17"/>
      <c r="AF269" s="17"/>
      <c r="AG269" s="17"/>
      <c r="AH269" s="17"/>
      <c r="AI269" s="17"/>
      <c r="AJ269" s="17"/>
      <c r="AK269" s="17"/>
      <c r="AL269" s="17"/>
      <c r="AM269" s="17"/>
      <c r="AN269" s="17"/>
      <c r="AO269" s="17"/>
      <c r="AP269" s="17"/>
      <c r="AQ269" s="17"/>
      <c r="AR269" s="17"/>
      <c r="AS269" s="17"/>
      <c r="AT269" s="17"/>
      <c r="AU269" s="17"/>
      <c r="AV269" s="18" t="s">
        <v>211</v>
      </c>
      <c r="AW269" s="19">
        <v>5583</v>
      </c>
      <c r="AX269">
        <v>17</v>
      </c>
      <c r="AY269" s="17"/>
      <c r="AZ269" s="17"/>
      <c r="BA269" s="17"/>
      <c r="BB269" s="17"/>
      <c r="BC269" s="17"/>
      <c r="BD269" s="17"/>
      <c r="BE269" s="17"/>
      <c r="BF269" s="17"/>
      <c r="BG269" s="17"/>
      <c r="BH269" s="17"/>
      <c r="BI269" s="17"/>
      <c r="BJ269" s="17"/>
      <c r="BK269" s="17"/>
    </row>
    <row r="270" spans="1:63" x14ac:dyDescent="0.3">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E270" s="17"/>
      <c r="AF270" s="17"/>
      <c r="AG270" s="17"/>
      <c r="AH270" s="17"/>
      <c r="AI270" s="17"/>
      <c r="AJ270" s="17"/>
      <c r="AK270" s="17"/>
      <c r="AL270" s="17"/>
      <c r="AM270" s="17"/>
      <c r="AN270" s="17"/>
      <c r="AO270" s="17"/>
      <c r="AP270" s="17"/>
      <c r="AQ270" s="17"/>
      <c r="AR270" s="17"/>
      <c r="AS270" s="17"/>
      <c r="AT270" s="17"/>
      <c r="AU270" s="17"/>
      <c r="AV270" s="18" t="s">
        <v>146</v>
      </c>
      <c r="AW270" s="19">
        <v>14867</v>
      </c>
      <c r="AX270">
        <v>23</v>
      </c>
      <c r="AY270" s="17"/>
      <c r="AZ270" s="17"/>
      <c r="BA270" s="17"/>
      <c r="BB270" s="17"/>
      <c r="BC270" s="17"/>
      <c r="BD270" s="17"/>
      <c r="BE270" s="17"/>
      <c r="BF270" s="17"/>
      <c r="BG270" s="17"/>
      <c r="BH270" s="17"/>
      <c r="BI270" s="17"/>
      <c r="BJ270" s="17"/>
      <c r="BK270" s="17"/>
    </row>
    <row r="271" spans="1:63" x14ac:dyDescent="0.3">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c r="AB271" s="17"/>
      <c r="AC271" s="17"/>
      <c r="AD271" s="17"/>
      <c r="AE271" s="17"/>
      <c r="AF271" s="17"/>
      <c r="AG271" s="17"/>
      <c r="AH271" s="17"/>
      <c r="AI271" s="17"/>
      <c r="AJ271" s="17"/>
      <c r="AK271" s="17"/>
      <c r="AL271" s="17"/>
      <c r="AM271" s="17"/>
      <c r="AN271" s="17"/>
      <c r="AO271" s="17"/>
      <c r="AP271" s="17"/>
      <c r="AQ271" s="17"/>
      <c r="AR271" s="17"/>
      <c r="AS271" s="17"/>
      <c r="AT271" s="17"/>
      <c r="AU271" s="17"/>
      <c r="AV271" s="18" t="s">
        <v>169</v>
      </c>
      <c r="AW271" s="19">
        <v>2773</v>
      </c>
      <c r="AX271">
        <v>11</v>
      </c>
      <c r="AY271" s="17"/>
      <c r="AZ271" s="17"/>
      <c r="BA271" s="17"/>
      <c r="BB271" s="17"/>
      <c r="BC271" s="17"/>
      <c r="BD271" s="17"/>
      <c r="BE271" s="17"/>
      <c r="BF271" s="17"/>
      <c r="BG271" s="17"/>
      <c r="BH271" s="17"/>
      <c r="BI271" s="17"/>
      <c r="BJ271" s="17"/>
      <c r="BK271" s="17"/>
    </row>
    <row r="272" spans="1:63" x14ac:dyDescent="0.3">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c r="AB272" s="17"/>
      <c r="AC272" s="17"/>
      <c r="AD272" s="17"/>
      <c r="AE272" s="17"/>
      <c r="AF272" s="17"/>
      <c r="AG272" s="17"/>
      <c r="AH272" s="17"/>
      <c r="AI272" s="17"/>
      <c r="AJ272" s="17"/>
      <c r="AK272" s="17"/>
      <c r="AL272" s="17"/>
      <c r="AM272" s="17"/>
      <c r="AN272" s="17"/>
      <c r="AO272" s="17"/>
      <c r="AP272" s="17"/>
      <c r="AQ272" s="17"/>
      <c r="AR272" s="17"/>
      <c r="AS272" s="17"/>
      <c r="AT272" s="17"/>
      <c r="AU272" s="17"/>
      <c r="AV272" s="18" t="s">
        <v>267</v>
      </c>
      <c r="AW272" s="19">
        <v>4596</v>
      </c>
      <c r="AX272">
        <v>15</v>
      </c>
      <c r="AY272" s="17"/>
      <c r="AZ272" s="17"/>
      <c r="BA272" s="17"/>
      <c r="BB272" s="17"/>
      <c r="BC272" s="17"/>
      <c r="BD272" s="17"/>
      <c r="BE272" s="17"/>
      <c r="BF272" s="17"/>
      <c r="BG272" s="17"/>
      <c r="BH272" s="17"/>
      <c r="BI272" s="17"/>
      <c r="BJ272" s="17"/>
      <c r="BK272" s="17"/>
    </row>
    <row r="273" spans="1:63" x14ac:dyDescent="0.3">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E273" s="17"/>
      <c r="AF273" s="17"/>
      <c r="AG273" s="17"/>
      <c r="AH273" s="17"/>
      <c r="AI273" s="17"/>
      <c r="AJ273" s="17"/>
      <c r="AK273" s="17"/>
      <c r="AL273" s="17"/>
      <c r="AM273" s="17"/>
      <c r="AN273" s="17"/>
      <c r="AO273" s="17"/>
      <c r="AP273" s="17"/>
      <c r="AQ273" s="17"/>
      <c r="AR273" s="17"/>
      <c r="AS273" s="17"/>
      <c r="AT273" s="17"/>
      <c r="AU273" s="17"/>
      <c r="AV273" s="20" t="s">
        <v>155</v>
      </c>
      <c r="AW273" s="19">
        <v>68465</v>
      </c>
      <c r="AX273">
        <v>39</v>
      </c>
      <c r="AY273" s="17"/>
      <c r="AZ273" s="17"/>
      <c r="BA273" s="17"/>
      <c r="BB273" s="17"/>
      <c r="BC273" s="17"/>
      <c r="BD273" s="17"/>
      <c r="BE273" s="17"/>
      <c r="BF273" s="17"/>
      <c r="BG273" s="17"/>
      <c r="BH273" s="17"/>
      <c r="BI273" s="17"/>
      <c r="BJ273" s="17"/>
      <c r="BK273" s="17"/>
    </row>
    <row r="274" spans="1:63" x14ac:dyDescent="0.3">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c r="AB274" s="17"/>
      <c r="AC274" s="17"/>
      <c r="AD274" s="17"/>
      <c r="AE274" s="17"/>
      <c r="AF274" s="17"/>
      <c r="AG274" s="17"/>
      <c r="AH274" s="17"/>
      <c r="AI274" s="17"/>
      <c r="AJ274" s="17"/>
      <c r="AK274" s="17"/>
      <c r="AL274" s="17"/>
      <c r="AM274" s="17"/>
      <c r="AN274" s="17"/>
      <c r="AO274" s="17"/>
      <c r="AP274" s="17"/>
      <c r="AQ274" s="17"/>
      <c r="AR274" s="17"/>
      <c r="AS274" s="17"/>
      <c r="AT274" s="17"/>
      <c r="AU274" s="17"/>
      <c r="AV274" s="18" t="s">
        <v>212</v>
      </c>
      <c r="AW274" s="19">
        <v>2546</v>
      </c>
      <c r="AX274">
        <v>11</v>
      </c>
      <c r="AY274" s="17"/>
      <c r="AZ274" s="17"/>
      <c r="BA274" s="17"/>
      <c r="BB274" s="17"/>
      <c r="BC274" s="17"/>
      <c r="BD274" s="17"/>
      <c r="BE274" s="17"/>
      <c r="BF274" s="17"/>
      <c r="BG274" s="17"/>
      <c r="BH274" s="17"/>
      <c r="BI274" s="17"/>
      <c r="BJ274" s="17"/>
      <c r="BK274" s="17"/>
    </row>
    <row r="275" spans="1:63" x14ac:dyDescent="0.3">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c r="AB275" s="17"/>
      <c r="AC275" s="17"/>
      <c r="AD275" s="17"/>
      <c r="AE275" s="17"/>
      <c r="AF275" s="17"/>
      <c r="AG275" s="17"/>
      <c r="AH275" s="17"/>
      <c r="AI275" s="17"/>
      <c r="AJ275" s="17"/>
      <c r="AK275" s="17"/>
      <c r="AL275" s="17"/>
      <c r="AM275" s="17"/>
      <c r="AN275" s="17"/>
      <c r="AO275" s="17"/>
      <c r="AP275" s="17"/>
      <c r="AQ275" s="17"/>
      <c r="AR275" s="17"/>
      <c r="AS275" s="17"/>
      <c r="AT275" s="17"/>
      <c r="AU275" s="17"/>
      <c r="AV275" s="18" t="s">
        <v>195</v>
      </c>
      <c r="AW275" s="19">
        <v>8056</v>
      </c>
      <c r="AX275">
        <v>19</v>
      </c>
      <c r="AY275" s="17"/>
      <c r="AZ275" s="17"/>
      <c r="BA275" s="17"/>
      <c r="BB275" s="17"/>
      <c r="BC275" s="17"/>
      <c r="BD275" s="17"/>
      <c r="BE275" s="17"/>
      <c r="BF275" s="17"/>
      <c r="BG275" s="17"/>
      <c r="BH275" s="17"/>
      <c r="BI275" s="17"/>
      <c r="BJ275" s="17"/>
      <c r="BK275" s="17"/>
    </row>
    <row r="276" spans="1:63" x14ac:dyDescent="0.3">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c r="AB276" s="17"/>
      <c r="AC276" s="17"/>
      <c r="AD276" s="17"/>
      <c r="AE276" s="17"/>
      <c r="AF276" s="17"/>
      <c r="AG276" s="17"/>
      <c r="AH276" s="17"/>
      <c r="AI276" s="17"/>
      <c r="AJ276" s="17"/>
      <c r="AK276" s="17"/>
      <c r="AL276" s="17"/>
      <c r="AM276" s="17"/>
      <c r="AN276" s="17"/>
      <c r="AO276" s="17"/>
      <c r="AP276" s="17"/>
      <c r="AQ276" s="17"/>
      <c r="AR276" s="17"/>
      <c r="AS276" s="17"/>
      <c r="AT276" s="17"/>
      <c r="AU276" s="17"/>
      <c r="AV276" s="20" t="s">
        <v>85</v>
      </c>
      <c r="AW276" s="19">
        <v>28370</v>
      </c>
      <c r="AX276">
        <v>29</v>
      </c>
      <c r="AY276" s="17"/>
      <c r="AZ276" s="17"/>
      <c r="BA276" s="17"/>
      <c r="BB276" s="17"/>
      <c r="BC276" s="17"/>
      <c r="BD276" s="17"/>
      <c r="BE276" s="17"/>
      <c r="BF276" s="17"/>
      <c r="BG276" s="17"/>
      <c r="BH276" s="17"/>
      <c r="BI276" s="17"/>
      <c r="BJ276" s="17"/>
      <c r="BK276" s="17"/>
    </row>
    <row r="277" spans="1:63" x14ac:dyDescent="0.3">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E277" s="17"/>
      <c r="AF277" s="17"/>
      <c r="AG277" s="17"/>
      <c r="AH277" s="17"/>
      <c r="AI277" s="17"/>
      <c r="AJ277" s="17"/>
      <c r="AK277" s="17"/>
      <c r="AL277" s="17"/>
      <c r="AM277" s="17"/>
      <c r="AN277" s="17"/>
      <c r="AO277" s="17"/>
      <c r="AP277" s="17"/>
      <c r="AQ277" s="17"/>
      <c r="AR277" s="17"/>
      <c r="AS277" s="17"/>
      <c r="AT277" s="17"/>
      <c r="AU277" s="17"/>
      <c r="AV277" s="20" t="s">
        <v>237</v>
      </c>
      <c r="AW277" s="19">
        <v>6269</v>
      </c>
      <c r="AX277">
        <v>17</v>
      </c>
      <c r="AY277" s="17"/>
      <c r="AZ277" s="17"/>
      <c r="BA277" s="17"/>
      <c r="BB277" s="17"/>
      <c r="BC277" s="17"/>
      <c r="BD277" s="17"/>
      <c r="BE277" s="17"/>
      <c r="BF277" s="17"/>
      <c r="BG277" s="17"/>
      <c r="BH277" s="17"/>
      <c r="BI277" s="17"/>
      <c r="BJ277" s="17"/>
      <c r="BK277" s="17"/>
    </row>
    <row r="278" spans="1:63" x14ac:dyDescent="0.3">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E278" s="17"/>
      <c r="AF278" s="17"/>
      <c r="AG278" s="17"/>
      <c r="AH278" s="17"/>
      <c r="AI278" s="17"/>
      <c r="AJ278" s="17"/>
      <c r="AK278" s="17"/>
      <c r="AL278" s="17"/>
      <c r="AM278" s="17"/>
      <c r="AN278" s="17"/>
      <c r="AO278" s="17"/>
      <c r="AP278" s="17"/>
      <c r="AQ278" s="17"/>
      <c r="AR278" s="17"/>
      <c r="AS278" s="17"/>
      <c r="AT278" s="17"/>
      <c r="AU278" s="17"/>
      <c r="AV278" s="18" t="s">
        <v>170</v>
      </c>
      <c r="AW278" s="19">
        <v>4360</v>
      </c>
      <c r="AX278">
        <v>15</v>
      </c>
      <c r="AY278" s="17"/>
      <c r="AZ278" s="17"/>
      <c r="BA278" s="17"/>
      <c r="BB278" s="17"/>
      <c r="BC278" s="17"/>
      <c r="BD278" s="17"/>
      <c r="BE278" s="17"/>
      <c r="BF278" s="17"/>
      <c r="BG278" s="17"/>
      <c r="BH278" s="17"/>
      <c r="BI278" s="17"/>
      <c r="BJ278" s="17"/>
      <c r="BK278" s="17"/>
    </row>
    <row r="279" spans="1:63" x14ac:dyDescent="0.3">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c r="AB279" s="17"/>
      <c r="AC279" s="17"/>
      <c r="AD279" s="17"/>
      <c r="AE279" s="17"/>
      <c r="AF279" s="17"/>
      <c r="AG279" s="17"/>
      <c r="AH279" s="17"/>
      <c r="AI279" s="17"/>
      <c r="AJ279" s="17"/>
      <c r="AK279" s="17"/>
      <c r="AL279" s="17"/>
      <c r="AM279" s="17"/>
      <c r="AN279" s="17"/>
      <c r="AO279" s="17"/>
      <c r="AP279" s="17"/>
      <c r="AQ279" s="17"/>
      <c r="AR279" s="17"/>
      <c r="AS279" s="17"/>
      <c r="AT279" s="17"/>
      <c r="AU279" s="17"/>
      <c r="AV279" s="20" t="s">
        <v>213</v>
      </c>
      <c r="AW279" s="19">
        <v>55652</v>
      </c>
      <c r="AX279">
        <v>37</v>
      </c>
      <c r="AY279" s="17"/>
      <c r="AZ279" s="17"/>
      <c r="BA279" s="17"/>
      <c r="BB279" s="17"/>
      <c r="BC279" s="17"/>
      <c r="BD279" s="17"/>
      <c r="BE279" s="17"/>
      <c r="BF279" s="17"/>
      <c r="BG279" s="17"/>
      <c r="BH279" s="17"/>
      <c r="BI279" s="17"/>
      <c r="BJ279" s="17"/>
      <c r="BK279" s="17"/>
    </row>
    <row r="280" spans="1:63" x14ac:dyDescent="0.3">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c r="AB280" s="17"/>
      <c r="AC280" s="17"/>
      <c r="AD280" s="17"/>
      <c r="AE280" s="17"/>
      <c r="AF280" s="17"/>
      <c r="AG280" s="17"/>
      <c r="AH280" s="17"/>
      <c r="AI280" s="17"/>
      <c r="AJ280" s="17"/>
      <c r="AK280" s="17"/>
      <c r="AL280" s="17"/>
      <c r="AM280" s="17"/>
      <c r="AN280" s="17"/>
      <c r="AO280" s="17"/>
      <c r="AP280" s="17"/>
      <c r="AQ280" s="17"/>
      <c r="AR280" s="17"/>
      <c r="AS280" s="17"/>
      <c r="AT280" s="17"/>
      <c r="AU280" s="17"/>
      <c r="AV280" s="18" t="s">
        <v>352</v>
      </c>
      <c r="AW280" s="19">
        <v>7935</v>
      </c>
      <c r="AX280">
        <v>19</v>
      </c>
      <c r="AY280" s="17"/>
      <c r="AZ280" s="17"/>
      <c r="BA280" s="17"/>
      <c r="BB280" s="17"/>
      <c r="BC280" s="17"/>
      <c r="BD280" s="17"/>
      <c r="BE280" s="17"/>
      <c r="BF280" s="17"/>
      <c r="BG280" s="17"/>
      <c r="BH280" s="17"/>
      <c r="BI280" s="17"/>
      <c r="BJ280" s="17"/>
      <c r="BK280" s="17"/>
    </row>
    <row r="281" spans="1:63" x14ac:dyDescent="0.3">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E281" s="17"/>
      <c r="AF281" s="17"/>
      <c r="AG281" s="17"/>
      <c r="AH281" s="17"/>
      <c r="AI281" s="17"/>
      <c r="AJ281" s="17"/>
      <c r="AK281" s="17"/>
      <c r="AL281" s="17"/>
      <c r="AM281" s="17"/>
      <c r="AN281" s="17"/>
      <c r="AO281" s="17"/>
      <c r="AP281" s="17"/>
      <c r="AQ281" s="17"/>
      <c r="AR281" s="17"/>
      <c r="AS281" s="17"/>
      <c r="AT281" s="17"/>
      <c r="AU281" s="17"/>
      <c r="AV281" s="20" t="s">
        <v>86</v>
      </c>
      <c r="AW281" s="19">
        <v>11116</v>
      </c>
      <c r="AX281">
        <v>21</v>
      </c>
      <c r="AY281" s="17"/>
      <c r="AZ281" s="17"/>
      <c r="BA281" s="17"/>
      <c r="BB281" s="17"/>
      <c r="BC281" s="17"/>
      <c r="BD281" s="17"/>
      <c r="BE281" s="17"/>
      <c r="BF281" s="17"/>
      <c r="BG281" s="17"/>
      <c r="BH281" s="17"/>
      <c r="BI281" s="17"/>
      <c r="BJ281" s="17"/>
      <c r="BK281" s="17"/>
    </row>
    <row r="282" spans="1:63" x14ac:dyDescent="0.3">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c r="AB282" s="17"/>
      <c r="AC282" s="17"/>
      <c r="AD282" s="17"/>
      <c r="AE282" s="17"/>
      <c r="AF282" s="17"/>
      <c r="AG282" s="17"/>
      <c r="AH282" s="17"/>
      <c r="AI282" s="17"/>
      <c r="AJ282" s="17"/>
      <c r="AK282" s="17"/>
      <c r="AL282" s="17"/>
      <c r="AM282" s="17"/>
      <c r="AN282" s="17"/>
      <c r="AO282" s="17"/>
      <c r="AP282" s="17"/>
      <c r="AQ282" s="17"/>
      <c r="AR282" s="17"/>
      <c r="AS282" s="17"/>
      <c r="AT282" s="17"/>
      <c r="AU282" s="17"/>
      <c r="AV282" s="18" t="s">
        <v>171</v>
      </c>
      <c r="AW282" s="19">
        <v>6836</v>
      </c>
      <c r="AX282">
        <v>17</v>
      </c>
      <c r="AY282" s="17"/>
      <c r="AZ282" s="17"/>
      <c r="BA282" s="17"/>
      <c r="BB282" s="17"/>
      <c r="BC282" s="17"/>
      <c r="BD282" s="17"/>
      <c r="BE282" s="17"/>
      <c r="BF282" s="17"/>
      <c r="BG282" s="17"/>
      <c r="BH282" s="17"/>
      <c r="BI282" s="17"/>
      <c r="BJ282" s="17"/>
      <c r="BK282" s="17"/>
    </row>
    <row r="283" spans="1:63" x14ac:dyDescent="0.3">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c r="AB283" s="17"/>
      <c r="AC283" s="17"/>
      <c r="AD283" s="17"/>
      <c r="AE283" s="17"/>
      <c r="AF283" s="17"/>
      <c r="AG283" s="17"/>
      <c r="AH283" s="17"/>
      <c r="AI283" s="17"/>
      <c r="AJ283" s="17"/>
      <c r="AK283" s="17"/>
      <c r="AL283" s="17"/>
      <c r="AM283" s="17"/>
      <c r="AN283" s="17"/>
      <c r="AO283" s="17"/>
      <c r="AP283" s="17"/>
      <c r="AQ283" s="17"/>
      <c r="AR283" s="17"/>
      <c r="AS283" s="17"/>
      <c r="AT283" s="17"/>
      <c r="AU283" s="17"/>
      <c r="AV283" s="18" t="s">
        <v>304</v>
      </c>
      <c r="AW283" s="19">
        <v>5647</v>
      </c>
      <c r="AX283">
        <v>17</v>
      </c>
      <c r="AY283" s="17"/>
      <c r="AZ283" s="17"/>
      <c r="BA283" s="17"/>
      <c r="BB283" s="17"/>
      <c r="BC283" s="17"/>
      <c r="BD283" s="17"/>
      <c r="BE283" s="17"/>
      <c r="BF283" s="17"/>
      <c r="BG283" s="17"/>
      <c r="BH283" s="17"/>
      <c r="BI283" s="17"/>
      <c r="BJ283" s="17"/>
      <c r="BK283" s="17"/>
    </row>
    <row r="284" spans="1:63" x14ac:dyDescent="0.3">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c r="AB284" s="17"/>
      <c r="AC284" s="17"/>
      <c r="AD284" s="17"/>
      <c r="AE284" s="17"/>
      <c r="AF284" s="17"/>
      <c r="AG284" s="17"/>
      <c r="AH284" s="17"/>
      <c r="AI284" s="17"/>
      <c r="AJ284" s="17"/>
      <c r="AK284" s="17"/>
      <c r="AL284" s="17"/>
      <c r="AM284" s="17"/>
      <c r="AN284" s="17"/>
      <c r="AO284" s="17"/>
      <c r="AP284" s="17"/>
      <c r="AQ284" s="17"/>
      <c r="AR284" s="17"/>
      <c r="AS284" s="17"/>
      <c r="AT284" s="17"/>
      <c r="AU284" s="17"/>
      <c r="AV284" s="18" t="s">
        <v>268</v>
      </c>
      <c r="AW284" s="19">
        <v>11364</v>
      </c>
      <c r="AX284">
        <v>21</v>
      </c>
      <c r="AY284" s="17"/>
      <c r="AZ284" s="17"/>
      <c r="BA284" s="17"/>
      <c r="BB284" s="17"/>
      <c r="BC284" s="17"/>
      <c r="BD284" s="17"/>
      <c r="BE284" s="17"/>
      <c r="BF284" s="17"/>
      <c r="BG284" s="17"/>
      <c r="BH284" s="17"/>
      <c r="BI284" s="17"/>
      <c r="BJ284" s="17"/>
      <c r="BK284" s="17"/>
    </row>
    <row r="285" spans="1:63" x14ac:dyDescent="0.3">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c r="AB285" s="17"/>
      <c r="AC285" s="17"/>
      <c r="AD285" s="17"/>
      <c r="AE285" s="17"/>
      <c r="AF285" s="17"/>
      <c r="AG285" s="17"/>
      <c r="AH285" s="17"/>
      <c r="AI285" s="17"/>
      <c r="AJ285" s="17"/>
      <c r="AK285" s="17"/>
      <c r="AL285" s="17"/>
      <c r="AM285" s="17"/>
      <c r="AN285" s="17"/>
      <c r="AO285" s="17"/>
      <c r="AP285" s="17"/>
      <c r="AQ285" s="17"/>
      <c r="AR285" s="17"/>
      <c r="AS285" s="17"/>
      <c r="AT285" s="17"/>
      <c r="AU285" s="17"/>
      <c r="AV285" s="18" t="s">
        <v>196</v>
      </c>
      <c r="AW285" s="19">
        <v>18138</v>
      </c>
      <c r="AX285">
        <v>25</v>
      </c>
      <c r="AY285" s="17"/>
      <c r="AZ285" s="17"/>
      <c r="BA285" s="17"/>
      <c r="BB285" s="17"/>
      <c r="BC285" s="17"/>
      <c r="BD285" s="17"/>
      <c r="BE285" s="17"/>
      <c r="BF285" s="17"/>
      <c r="BG285" s="17"/>
      <c r="BH285" s="17"/>
      <c r="BI285" s="17"/>
      <c r="BJ285" s="17"/>
      <c r="BK285" s="17"/>
    </row>
    <row r="286" spans="1:63" x14ac:dyDescent="0.3">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c r="AB286" s="17"/>
      <c r="AC286" s="17"/>
      <c r="AD286" s="17"/>
      <c r="AE286" s="17"/>
      <c r="AF286" s="17"/>
      <c r="AG286" s="17"/>
      <c r="AH286" s="17"/>
      <c r="AI286" s="17"/>
      <c r="AJ286" s="17"/>
      <c r="AK286" s="17"/>
      <c r="AL286" s="17"/>
      <c r="AM286" s="17"/>
      <c r="AN286" s="17"/>
      <c r="AO286" s="17"/>
      <c r="AP286" s="17"/>
      <c r="AQ286" s="17"/>
      <c r="AR286" s="17"/>
      <c r="AS286" s="17"/>
      <c r="AT286" s="17"/>
      <c r="AU286" s="17"/>
      <c r="AV286" s="18" t="s">
        <v>281</v>
      </c>
      <c r="AW286" s="19">
        <v>2460</v>
      </c>
      <c r="AX286">
        <v>11</v>
      </c>
      <c r="AY286" s="17"/>
      <c r="AZ286" s="17"/>
      <c r="BA286" s="17"/>
      <c r="BB286" s="17"/>
      <c r="BC286" s="17"/>
      <c r="BD286" s="17"/>
      <c r="BE286" s="17"/>
      <c r="BF286" s="17"/>
      <c r="BG286" s="17"/>
      <c r="BH286" s="17"/>
      <c r="BI286" s="17"/>
      <c r="BJ286" s="17"/>
      <c r="BK286" s="17"/>
    </row>
    <row r="287" spans="1:63" x14ac:dyDescent="0.3">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c r="AB287" s="17"/>
      <c r="AC287" s="17"/>
      <c r="AD287" s="17"/>
      <c r="AE287" s="17"/>
      <c r="AF287" s="17"/>
      <c r="AG287" s="17"/>
      <c r="AH287" s="17"/>
      <c r="AI287" s="17"/>
      <c r="AJ287" s="17"/>
      <c r="AK287" s="17"/>
      <c r="AL287" s="17"/>
      <c r="AM287" s="17"/>
      <c r="AN287" s="17"/>
      <c r="AO287" s="17"/>
      <c r="AP287" s="17"/>
      <c r="AQ287" s="17"/>
      <c r="AR287" s="17"/>
      <c r="AS287" s="17"/>
      <c r="AT287" s="17"/>
      <c r="AU287" s="17"/>
      <c r="AV287" s="20" t="s">
        <v>343</v>
      </c>
      <c r="AW287" s="19">
        <v>7562</v>
      </c>
      <c r="AX287">
        <v>19</v>
      </c>
      <c r="AY287" s="17"/>
      <c r="AZ287" s="17"/>
      <c r="BA287" s="17"/>
      <c r="BB287" s="17"/>
      <c r="BC287" s="17"/>
      <c r="BD287" s="17"/>
      <c r="BE287" s="17"/>
      <c r="BF287" s="17"/>
      <c r="BG287" s="17"/>
      <c r="BH287" s="17"/>
      <c r="BI287" s="17"/>
      <c r="BJ287" s="17"/>
      <c r="BK287" s="17"/>
    </row>
    <row r="288" spans="1:63" x14ac:dyDescent="0.3">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c r="AB288" s="17"/>
      <c r="AC288" s="17"/>
      <c r="AD288" s="17"/>
      <c r="AE288" s="17"/>
      <c r="AF288" s="17"/>
      <c r="AG288" s="17"/>
      <c r="AH288" s="17"/>
      <c r="AI288" s="17"/>
      <c r="AJ288" s="17"/>
      <c r="AK288" s="17"/>
      <c r="AL288" s="17"/>
      <c r="AM288" s="17"/>
      <c r="AN288" s="17"/>
      <c r="AO288" s="17"/>
      <c r="AP288" s="17"/>
      <c r="AQ288" s="17"/>
      <c r="AR288" s="17"/>
      <c r="AS288" s="17"/>
      <c r="AT288" s="17"/>
      <c r="AU288" s="17"/>
      <c r="AV288" s="18" t="s">
        <v>305</v>
      </c>
      <c r="AW288" s="19">
        <v>18458</v>
      </c>
      <c r="AX288">
        <v>25</v>
      </c>
      <c r="AY288" s="17"/>
      <c r="AZ288" s="17"/>
      <c r="BA288" s="17"/>
      <c r="BB288" s="17"/>
      <c r="BC288" s="17"/>
      <c r="BD288" s="17"/>
      <c r="BE288" s="17"/>
      <c r="BF288" s="17"/>
      <c r="BG288" s="17"/>
      <c r="BH288" s="17"/>
      <c r="BI288" s="17"/>
      <c r="BJ288" s="17"/>
      <c r="BK288" s="17"/>
    </row>
    <row r="289" spans="1:63" x14ac:dyDescent="0.3">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c r="AB289" s="17"/>
      <c r="AC289" s="17"/>
      <c r="AD289" s="17"/>
      <c r="AE289" s="17"/>
      <c r="AF289" s="17"/>
      <c r="AG289" s="17"/>
      <c r="AH289" s="17"/>
      <c r="AI289" s="17"/>
      <c r="AJ289" s="17"/>
      <c r="AK289" s="17"/>
      <c r="AL289" s="17"/>
      <c r="AM289" s="17"/>
      <c r="AN289" s="17"/>
      <c r="AO289" s="17"/>
      <c r="AP289" s="17"/>
      <c r="AQ289" s="17"/>
      <c r="AR289" s="17"/>
      <c r="AS289" s="17"/>
      <c r="AT289" s="17"/>
      <c r="AU289" s="17"/>
      <c r="AV289" s="18" t="s">
        <v>87</v>
      </c>
      <c r="AW289" s="19">
        <v>7598</v>
      </c>
      <c r="AX289">
        <v>19</v>
      </c>
      <c r="AY289" s="17"/>
      <c r="AZ289" s="17"/>
      <c r="BA289" s="17"/>
      <c r="BB289" s="17"/>
      <c r="BC289" s="17"/>
      <c r="BD289" s="17"/>
      <c r="BE289" s="17"/>
      <c r="BF289" s="17"/>
      <c r="BG289" s="17"/>
      <c r="BH289" s="17"/>
      <c r="BI289" s="17"/>
      <c r="BJ289" s="17"/>
      <c r="BK289" s="17"/>
    </row>
    <row r="290" spans="1:63" x14ac:dyDescent="0.3">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c r="AB290" s="17"/>
      <c r="AC290" s="17"/>
      <c r="AD290" s="17"/>
      <c r="AE290" s="17"/>
      <c r="AF290" s="17"/>
      <c r="AG290" s="17"/>
      <c r="AH290" s="17"/>
      <c r="AI290" s="17"/>
      <c r="AJ290" s="17"/>
      <c r="AK290" s="17"/>
      <c r="AL290" s="17"/>
      <c r="AM290" s="17"/>
      <c r="AN290" s="17"/>
      <c r="AO290" s="17"/>
      <c r="AP290" s="17"/>
      <c r="AQ290" s="17"/>
      <c r="AR290" s="17"/>
      <c r="AS290" s="17"/>
      <c r="AT290" s="17"/>
      <c r="AU290" s="17"/>
      <c r="AV290" s="18" t="s">
        <v>172</v>
      </c>
      <c r="AW290" s="19">
        <v>14002</v>
      </c>
      <c r="AX290">
        <v>23</v>
      </c>
      <c r="AY290" s="17"/>
      <c r="AZ290" s="17"/>
      <c r="BA290" s="17"/>
      <c r="BB290" s="17"/>
      <c r="BC290" s="17"/>
      <c r="BD290" s="17"/>
      <c r="BE290" s="17"/>
      <c r="BF290" s="17"/>
      <c r="BG290" s="17"/>
      <c r="BH290" s="17"/>
      <c r="BI290" s="17"/>
      <c r="BJ290" s="17"/>
      <c r="BK290" s="17"/>
    </row>
    <row r="291" spans="1:63" x14ac:dyDescent="0.3">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c r="AB291" s="17"/>
      <c r="AC291" s="17"/>
      <c r="AD291" s="17"/>
      <c r="AE291" s="17"/>
      <c r="AF291" s="17"/>
      <c r="AG291" s="17"/>
      <c r="AH291" s="17"/>
      <c r="AI291" s="17"/>
      <c r="AJ291" s="17"/>
      <c r="AK291" s="17"/>
      <c r="AL291" s="17"/>
      <c r="AM291" s="17"/>
      <c r="AN291" s="17"/>
      <c r="AO291" s="17"/>
      <c r="AP291" s="17"/>
      <c r="AQ291" s="17"/>
      <c r="AR291" s="17"/>
      <c r="AS291" s="17"/>
      <c r="AT291" s="17"/>
      <c r="AU291" s="17"/>
      <c r="AV291" s="18" t="s">
        <v>226</v>
      </c>
      <c r="AW291" s="19">
        <v>15489</v>
      </c>
      <c r="AX291">
        <v>25</v>
      </c>
      <c r="AY291" s="17"/>
      <c r="AZ291" s="17"/>
      <c r="BA291" s="17"/>
      <c r="BB291" s="17"/>
      <c r="BC291" s="17"/>
      <c r="BD291" s="17"/>
      <c r="BE291" s="17"/>
      <c r="BF291" s="17"/>
      <c r="BG291" s="17"/>
      <c r="BH291" s="17"/>
      <c r="BI291" s="17"/>
      <c r="BJ291" s="17"/>
      <c r="BK291" s="17"/>
    </row>
    <row r="292" spans="1:63" x14ac:dyDescent="0.3">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c r="AB292" s="17"/>
      <c r="AC292" s="17"/>
      <c r="AD292" s="17"/>
      <c r="AE292" s="17"/>
      <c r="AF292" s="17"/>
      <c r="AG292" s="17"/>
      <c r="AH292" s="17"/>
      <c r="AI292" s="17"/>
      <c r="AJ292" s="17"/>
      <c r="AK292" s="17"/>
      <c r="AL292" s="17"/>
      <c r="AM292" s="17"/>
      <c r="AN292" s="17"/>
      <c r="AO292" s="17"/>
      <c r="AP292" s="17"/>
      <c r="AQ292" s="17"/>
      <c r="AR292" s="17"/>
      <c r="AS292" s="17"/>
      <c r="AT292" s="17"/>
      <c r="AU292" s="17"/>
      <c r="AV292" s="18" t="s">
        <v>353</v>
      </c>
      <c r="AW292" s="19">
        <v>3136</v>
      </c>
      <c r="AX292">
        <v>13</v>
      </c>
      <c r="AY292" s="17"/>
      <c r="AZ292" s="17"/>
      <c r="BA292" s="17"/>
      <c r="BB292" s="17"/>
      <c r="BC292" s="17"/>
      <c r="BD292" s="17"/>
      <c r="BE292" s="17"/>
      <c r="BF292" s="17"/>
      <c r="BG292" s="17"/>
      <c r="BH292" s="17"/>
      <c r="BI292" s="17"/>
      <c r="BJ292" s="17"/>
      <c r="BK292" s="17"/>
    </row>
    <row r="293" spans="1:63" x14ac:dyDescent="0.3">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c r="AB293" s="17"/>
      <c r="AC293" s="17"/>
      <c r="AD293" s="17"/>
      <c r="AE293" s="17"/>
      <c r="AF293" s="17"/>
      <c r="AG293" s="17"/>
      <c r="AH293" s="17"/>
      <c r="AI293" s="17"/>
      <c r="AJ293" s="17"/>
      <c r="AK293" s="17"/>
      <c r="AL293" s="17"/>
      <c r="AM293" s="17"/>
      <c r="AN293" s="17"/>
      <c r="AO293" s="17"/>
      <c r="AP293" s="17"/>
      <c r="AQ293" s="17"/>
      <c r="AR293" s="17"/>
      <c r="AS293" s="17"/>
      <c r="AT293" s="17"/>
      <c r="AU293" s="17"/>
      <c r="AV293" s="20" t="s">
        <v>88</v>
      </c>
      <c r="AW293" s="19">
        <v>30592</v>
      </c>
      <c r="AX293">
        <v>31</v>
      </c>
      <c r="AY293" s="17"/>
      <c r="AZ293" s="17"/>
      <c r="BA293" s="17"/>
      <c r="BB293" s="17"/>
      <c r="BC293" s="17"/>
      <c r="BD293" s="17"/>
      <c r="BE293" s="17"/>
      <c r="BF293" s="17"/>
      <c r="BG293" s="17"/>
      <c r="BH293" s="17"/>
      <c r="BI293" s="17"/>
      <c r="BJ293" s="17"/>
      <c r="BK293" s="17"/>
    </row>
    <row r="294" spans="1:63" x14ac:dyDescent="0.3">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c r="AB294" s="17"/>
      <c r="AC294" s="17"/>
      <c r="AD294" s="17"/>
      <c r="AE294" s="17"/>
      <c r="AF294" s="17"/>
      <c r="AG294" s="17"/>
      <c r="AH294" s="17"/>
      <c r="AI294" s="17"/>
      <c r="AJ294" s="17"/>
      <c r="AK294" s="17"/>
      <c r="AL294" s="17"/>
      <c r="AM294" s="17"/>
      <c r="AN294" s="17"/>
      <c r="AO294" s="17"/>
      <c r="AP294" s="17"/>
      <c r="AQ294" s="17"/>
      <c r="AR294" s="17"/>
      <c r="AS294" s="17"/>
      <c r="AT294" s="17"/>
      <c r="AU294" s="17"/>
      <c r="AV294" s="20" t="s">
        <v>89</v>
      </c>
      <c r="AW294" s="19">
        <v>35541</v>
      </c>
      <c r="AX294">
        <v>33</v>
      </c>
      <c r="AY294" s="17"/>
      <c r="AZ294" s="17"/>
      <c r="BA294" s="17"/>
      <c r="BB294" s="17"/>
      <c r="BC294" s="17"/>
      <c r="BD294" s="17"/>
      <c r="BE294" s="17"/>
      <c r="BF294" s="17"/>
      <c r="BG294" s="17"/>
      <c r="BH294" s="17"/>
      <c r="BI294" s="17"/>
      <c r="BJ294" s="17"/>
      <c r="BK294" s="17"/>
    </row>
    <row r="295" spans="1:63" x14ac:dyDescent="0.3">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c r="AB295" s="17"/>
      <c r="AC295" s="17"/>
      <c r="AD295" s="17"/>
      <c r="AE295" s="17"/>
      <c r="AF295" s="17"/>
      <c r="AG295" s="17"/>
      <c r="AH295" s="17"/>
      <c r="AI295" s="17"/>
      <c r="AJ295" s="17"/>
      <c r="AK295" s="17"/>
      <c r="AL295" s="17"/>
      <c r="AM295" s="17"/>
      <c r="AN295" s="17"/>
      <c r="AO295" s="17"/>
      <c r="AP295" s="17"/>
      <c r="AQ295" s="17"/>
      <c r="AR295" s="17"/>
      <c r="AS295" s="17"/>
      <c r="AT295" s="17"/>
      <c r="AU295" s="17"/>
      <c r="AV295" s="18" t="s">
        <v>214</v>
      </c>
      <c r="AW295" s="19">
        <v>10453</v>
      </c>
      <c r="AX295">
        <v>21</v>
      </c>
      <c r="AY295" s="17"/>
      <c r="AZ295" s="17"/>
      <c r="BA295" s="17"/>
      <c r="BB295" s="17"/>
      <c r="BC295" s="17"/>
      <c r="BD295" s="17"/>
      <c r="BE295" s="17"/>
      <c r="BF295" s="17"/>
      <c r="BG295" s="17"/>
      <c r="BH295" s="17"/>
      <c r="BI295" s="17"/>
      <c r="BJ295" s="17"/>
      <c r="BK295" s="17"/>
    </row>
    <row r="296" spans="1:63" x14ac:dyDescent="0.3">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c r="AB296" s="17"/>
      <c r="AC296" s="17"/>
      <c r="AD296" s="17"/>
      <c r="AE296" s="17"/>
      <c r="AF296" s="17"/>
      <c r="AG296" s="17"/>
      <c r="AH296" s="17"/>
      <c r="AI296" s="17"/>
      <c r="AJ296" s="17"/>
      <c r="AK296" s="17"/>
      <c r="AL296" s="17"/>
      <c r="AM296" s="17"/>
      <c r="AN296" s="17"/>
      <c r="AO296" s="17"/>
      <c r="AP296" s="17"/>
      <c r="AQ296" s="17"/>
      <c r="AR296" s="17"/>
      <c r="AS296" s="17"/>
      <c r="AT296" s="17"/>
      <c r="AU296" s="17"/>
      <c r="AV296" s="20" t="s">
        <v>258</v>
      </c>
      <c r="AW296" s="19">
        <v>3147</v>
      </c>
      <c r="AX296">
        <v>13</v>
      </c>
      <c r="AY296" s="17"/>
      <c r="AZ296" s="17"/>
      <c r="BA296" s="17"/>
      <c r="BB296" s="17"/>
      <c r="BC296" s="17"/>
      <c r="BD296" s="17"/>
      <c r="BE296" s="17"/>
      <c r="BF296" s="17"/>
      <c r="BG296" s="17"/>
      <c r="BH296" s="17"/>
      <c r="BI296" s="17"/>
      <c r="BJ296" s="17"/>
      <c r="BK296" s="17"/>
    </row>
    <row r="297" spans="1:63" x14ac:dyDescent="0.3">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c r="AB297" s="17"/>
      <c r="AC297" s="17"/>
      <c r="AD297" s="17"/>
      <c r="AE297" s="17"/>
      <c r="AF297" s="17"/>
      <c r="AG297" s="17"/>
      <c r="AH297" s="17"/>
      <c r="AI297" s="17"/>
      <c r="AJ297" s="17"/>
      <c r="AK297" s="17"/>
      <c r="AL297" s="17"/>
      <c r="AM297" s="17"/>
      <c r="AN297" s="17"/>
      <c r="AO297" s="17"/>
      <c r="AP297" s="17"/>
      <c r="AQ297" s="17"/>
      <c r="AR297" s="17"/>
      <c r="AS297" s="17"/>
      <c r="AT297" s="17"/>
      <c r="AU297" s="17"/>
      <c r="AV297" s="18" t="s">
        <v>282</v>
      </c>
      <c r="AW297" s="19">
        <v>9135</v>
      </c>
      <c r="AX297">
        <v>21</v>
      </c>
      <c r="AY297" s="17"/>
      <c r="AZ297" s="17"/>
      <c r="BA297" s="17"/>
      <c r="BB297" s="17"/>
      <c r="BC297" s="17"/>
      <c r="BD297" s="17"/>
      <c r="BE297" s="17"/>
      <c r="BF297" s="17"/>
      <c r="BG297" s="17"/>
      <c r="BH297" s="17"/>
      <c r="BI297" s="17"/>
      <c r="BJ297" s="17"/>
      <c r="BK297" s="17"/>
    </row>
    <row r="298" spans="1:63" x14ac:dyDescent="0.3">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c r="AB298" s="17"/>
      <c r="AC298" s="17"/>
      <c r="AD298" s="17"/>
      <c r="AE298" s="17"/>
      <c r="AF298" s="17"/>
      <c r="AG298" s="17"/>
      <c r="AH298" s="17"/>
      <c r="AI298" s="17"/>
      <c r="AJ298" s="17"/>
      <c r="AK298" s="17"/>
      <c r="AL298" s="17"/>
      <c r="AM298" s="17"/>
      <c r="AN298" s="17"/>
      <c r="AO298" s="17"/>
      <c r="AP298" s="17"/>
      <c r="AQ298" s="17"/>
      <c r="AR298" s="17"/>
      <c r="AS298" s="17"/>
      <c r="AT298" s="17"/>
      <c r="AU298" s="17"/>
      <c r="AV298" s="17"/>
      <c r="AW298" s="17"/>
      <c r="AX298" s="17"/>
      <c r="AY298" s="17"/>
      <c r="AZ298" s="17"/>
      <c r="BA298" s="17"/>
      <c r="BB298" s="17"/>
      <c r="BC298" s="17"/>
      <c r="BD298" s="17"/>
      <c r="BE298" s="17"/>
      <c r="BF298" s="17"/>
      <c r="BG298" s="17"/>
      <c r="BH298" s="17"/>
      <c r="BI298" s="17"/>
      <c r="BJ298" s="17"/>
      <c r="BK298" s="17"/>
    </row>
    <row r="299" spans="1:63" x14ac:dyDescent="0.3">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c r="AB299" s="17"/>
      <c r="AC299" s="17"/>
      <c r="AD299" s="17"/>
      <c r="AE299" s="17"/>
      <c r="AF299" s="17"/>
      <c r="AG299" s="17"/>
      <c r="AH299" s="17"/>
      <c r="AI299" s="17"/>
      <c r="AJ299" s="17"/>
      <c r="AK299" s="17"/>
      <c r="AL299" s="17"/>
      <c r="AM299" s="17"/>
      <c r="AN299" s="17"/>
      <c r="AO299" s="17"/>
      <c r="AP299" s="17"/>
      <c r="AQ299" s="17"/>
      <c r="AR299" s="17"/>
      <c r="AS299" s="17"/>
      <c r="AT299" s="17"/>
      <c r="AU299" s="17"/>
      <c r="AV299" s="17"/>
      <c r="AW299" s="17"/>
      <c r="AX299" s="17"/>
      <c r="AY299" s="17"/>
      <c r="AZ299" s="17"/>
      <c r="BA299" s="17"/>
      <c r="BB299" s="17"/>
      <c r="BC299" s="17"/>
      <c r="BD299" s="17"/>
      <c r="BE299" s="17"/>
      <c r="BF299" s="17"/>
      <c r="BG299" s="17"/>
      <c r="BH299" s="17"/>
      <c r="BI299" s="17"/>
      <c r="BJ299" s="17"/>
      <c r="BK299" s="17"/>
    </row>
    <row r="300" spans="1:63" x14ac:dyDescent="0.3">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c r="AB300" s="17"/>
      <c r="AC300" s="17"/>
      <c r="AD300" s="17"/>
      <c r="AE300" s="17"/>
      <c r="AF300" s="17"/>
      <c r="AG300" s="17"/>
      <c r="AH300" s="17"/>
      <c r="AI300" s="17"/>
      <c r="AJ300" s="17"/>
      <c r="AK300" s="17"/>
      <c r="AL300" s="17"/>
      <c r="AM300" s="17"/>
      <c r="AN300" s="17"/>
      <c r="AO300" s="17"/>
      <c r="AP300" s="17"/>
      <c r="AQ300" s="17"/>
      <c r="AR300" s="17"/>
      <c r="AS300" s="17"/>
      <c r="AT300" s="17"/>
      <c r="AU300" s="17"/>
      <c r="AV300" s="17"/>
      <c r="AW300" s="17"/>
      <c r="AX300" s="17"/>
      <c r="AY300" s="17"/>
      <c r="AZ300" s="17"/>
      <c r="BA300" s="17"/>
      <c r="BB300" s="17"/>
      <c r="BC300" s="17"/>
      <c r="BD300" s="17"/>
      <c r="BE300" s="17"/>
      <c r="BF300" s="17"/>
      <c r="BG300" s="17"/>
      <c r="BH300" s="17"/>
      <c r="BI300" s="17"/>
      <c r="BJ300" s="17"/>
      <c r="BK300" s="17"/>
    </row>
    <row r="301" spans="1:63" x14ac:dyDescent="0.3">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c r="AB301" s="17"/>
      <c r="AC301" s="17"/>
      <c r="AD301" s="17"/>
      <c r="AE301" s="17"/>
      <c r="AF301" s="17"/>
      <c r="AG301" s="17"/>
      <c r="AH301" s="17"/>
      <c r="AI301" s="17"/>
      <c r="AJ301" s="17"/>
      <c r="AK301" s="17"/>
      <c r="AL301" s="17"/>
      <c r="AM301" s="17"/>
      <c r="AN301" s="17"/>
      <c r="AO301" s="17"/>
      <c r="AP301" s="17"/>
      <c r="AQ301" s="17"/>
      <c r="AR301" s="17"/>
      <c r="AS301" s="17"/>
      <c r="AT301" s="17"/>
      <c r="AU301" s="17"/>
      <c r="AV301" s="17"/>
      <c r="AW301" s="17"/>
      <c r="AX301" s="17"/>
      <c r="AY301" s="17"/>
      <c r="AZ301" s="17"/>
      <c r="BA301" s="17"/>
      <c r="BB301" s="17"/>
      <c r="BC301" s="17"/>
      <c r="BD301" s="17"/>
      <c r="BE301" s="17"/>
      <c r="BF301" s="17"/>
      <c r="BG301" s="17"/>
      <c r="BH301" s="17"/>
      <c r="BI301" s="17"/>
      <c r="BJ301" s="17"/>
      <c r="BK301" s="17"/>
    </row>
    <row r="302" spans="1:63" x14ac:dyDescent="0.3">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c r="AB302" s="17"/>
      <c r="AC302" s="17"/>
      <c r="AD302" s="17"/>
      <c r="AE302" s="17"/>
      <c r="AF302" s="17"/>
      <c r="AG302" s="17"/>
      <c r="AH302" s="17"/>
      <c r="AI302" s="17"/>
      <c r="AJ302" s="17"/>
      <c r="AK302" s="17"/>
      <c r="AL302" s="17"/>
      <c r="AM302" s="17"/>
      <c r="AN302" s="17"/>
      <c r="AO302" s="17"/>
      <c r="AP302" s="17"/>
      <c r="AQ302" s="17"/>
      <c r="AR302" s="17"/>
      <c r="AS302" s="17"/>
      <c r="AT302" s="17"/>
      <c r="AU302" s="17"/>
      <c r="AV302" s="17"/>
      <c r="AW302" s="17"/>
      <c r="AX302" s="17"/>
      <c r="AY302" s="17"/>
      <c r="AZ302" s="17"/>
      <c r="BA302" s="17"/>
      <c r="BB302" s="17"/>
      <c r="BC302" s="17"/>
      <c r="BD302" s="17"/>
      <c r="BE302" s="17"/>
      <c r="BF302" s="17"/>
      <c r="BG302" s="17"/>
      <c r="BH302" s="17"/>
      <c r="BI302" s="17"/>
      <c r="BJ302" s="17"/>
      <c r="BK302" s="17"/>
    </row>
    <row r="303" spans="1:63" x14ac:dyDescent="0.3">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c r="AB303" s="17"/>
      <c r="AC303" s="17"/>
      <c r="AD303" s="17"/>
      <c r="AE303" s="17"/>
      <c r="AF303" s="17"/>
      <c r="AG303" s="17"/>
      <c r="AH303" s="17"/>
      <c r="AI303" s="17"/>
      <c r="AJ303" s="17"/>
      <c r="AK303" s="17"/>
      <c r="AL303" s="17"/>
      <c r="AM303" s="17"/>
      <c r="AN303" s="17"/>
      <c r="AO303" s="17"/>
      <c r="AP303" s="17"/>
      <c r="AQ303" s="17"/>
      <c r="AR303" s="17"/>
      <c r="AS303" s="17"/>
      <c r="AT303" s="17"/>
      <c r="AU303" s="17"/>
      <c r="AV303" s="17"/>
      <c r="AW303" s="17"/>
      <c r="AX303" s="17"/>
      <c r="AY303" s="17"/>
      <c r="AZ303" s="17"/>
      <c r="BA303" s="17"/>
      <c r="BB303" s="17"/>
      <c r="BC303" s="17"/>
      <c r="BD303" s="17"/>
      <c r="BE303" s="17"/>
      <c r="BF303" s="17"/>
      <c r="BG303" s="17"/>
      <c r="BH303" s="17"/>
      <c r="BI303" s="17"/>
      <c r="BJ303" s="17"/>
      <c r="BK303" s="17"/>
    </row>
    <row r="304" spans="1:63" x14ac:dyDescent="0.3">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c r="AB304" s="17"/>
      <c r="AC304" s="17"/>
      <c r="AD304" s="17"/>
      <c r="AE304" s="17"/>
      <c r="AF304" s="17"/>
      <c r="AG304" s="17"/>
      <c r="AH304" s="17"/>
      <c r="AI304" s="17"/>
      <c r="AJ304" s="17"/>
      <c r="AK304" s="17"/>
      <c r="AL304" s="17"/>
      <c r="AM304" s="17"/>
      <c r="AN304" s="17"/>
      <c r="AO304" s="17"/>
      <c r="AP304" s="17"/>
      <c r="AQ304" s="17"/>
      <c r="AR304" s="17"/>
      <c r="AS304" s="17"/>
      <c r="AT304" s="17"/>
      <c r="AU304" s="17"/>
      <c r="AV304" s="17"/>
      <c r="AW304" s="17"/>
      <c r="AX304" s="17"/>
      <c r="AY304" s="17"/>
      <c r="AZ304" s="17"/>
      <c r="BA304" s="17"/>
      <c r="BB304" s="17"/>
      <c r="BC304" s="17"/>
      <c r="BD304" s="17"/>
      <c r="BE304" s="17"/>
      <c r="BF304" s="17"/>
      <c r="BG304" s="17"/>
      <c r="BH304" s="17"/>
      <c r="BI304" s="17"/>
      <c r="BJ304" s="17"/>
      <c r="BK304" s="17"/>
    </row>
  </sheetData>
  <sheetProtection selectLockedCells="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valeurs</vt:lpstr>
      <vt:lpstr>Explications</vt:lpstr>
      <vt:lpstr>valeurs!Zone_d_impression</vt:lpstr>
    </vt:vector>
  </TitlesOfParts>
  <Manager>Fabian Parent, Delvaux Pascal</Manager>
  <Company>Service Public Wallonie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Sièges au Conseil de CPAS</dc:title>
  <dc:subject>Feuille de calcul de répartition des sièges entre listes au Conseil de CPAS</dc:subject>
  <dc:creator>DELVAUX Pascal</dc:creator>
  <dc:description>Créé le 08/10/2012 pour les élections communales et provinciales d'octobre 2012._x000d_
DGO5 +32 81 327211</dc:description>
  <cp:lastModifiedBy>LECHAT Hubert</cp:lastModifiedBy>
  <cp:lastPrinted>2012-10-12T06:42:10Z</cp:lastPrinted>
  <dcterms:created xsi:type="dcterms:W3CDTF">2012-10-08T10:52:36Z</dcterms:created>
  <dcterms:modified xsi:type="dcterms:W3CDTF">2024-10-14T09:30:54Z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2024-10-07T12:25:53Z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51dd8acd-2d3f-49a7-ad7b-be64a81d33b6</vt:lpwstr>
  </property>
  <property fmtid="{D5CDD505-2E9C-101B-9397-08002B2CF9AE}" pid="8" name="MSIP_Label_97a477d1-147d-4e34-b5e3-7b26d2f44870_ContentBits">
    <vt:lpwstr>0</vt:lpwstr>
  </property>
</Properties>
</file>